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506" windowWidth="20730" windowHeight="4620" tabRatio="798" activeTab="0"/>
  </bookViews>
  <sheets>
    <sheet name="Instruções Gerais" sheetId="1" r:id="rId1"/>
    <sheet name="1 DRE" sheetId="2" r:id="rId2"/>
    <sheet name="2 BP" sheetId="3" r:id="rId3"/>
    <sheet name="3 AP" sheetId="4" r:id="rId4"/>
    <sheet name="4 NCG" sheetId="5" r:id="rId5"/>
    <sheet name="5 FLP" sheetId="6" r:id="rId6"/>
    <sheet name="CALC" sheetId="7" r:id="rId7"/>
    <sheet name="6 FC" sheetId="8" r:id="rId8"/>
    <sheet name="Simulação 120 M" sheetId="9" state="hidden" r:id="rId9"/>
    <sheet name="Endividamento" sheetId="10" r:id="rId10"/>
    <sheet name="Itens a serem financiados" sheetId="11" r:id="rId11"/>
    <sheet name="Cronograma Liberações" sheetId="12" r:id="rId12"/>
    <sheet name="Instruções Quadro Usos e Fontes" sheetId="13" r:id="rId13"/>
    <sheet name="Quadro Usos e Fontes" sheetId="14" r:id="rId14"/>
    <sheet name="Vida Útil" sheetId="15" r:id="rId15"/>
  </sheets>
  <definedNames>
    <definedName name="_xlfn.IFERROR" hidden="1">#NAME?</definedName>
    <definedName name="_xlnm.Print_Area" localSheetId="1">'1 DRE'!$A$1:$O$38</definedName>
    <definedName name="_xlnm.Print_Area" localSheetId="2">'2 BP'!$A$1:$O$60</definedName>
    <definedName name="_xlnm.Print_Area" localSheetId="3">'3 AP'!$A$1:$Q$35</definedName>
    <definedName name="_xlnm.Print_Area" localSheetId="4">'4 NCG'!$A$1:$O$31</definedName>
    <definedName name="_xlnm.Print_Area" localSheetId="5">'5 FLP'!$A$1:$M$31</definedName>
    <definedName name="_xlnm.Print_Area" localSheetId="7">'6 FC'!$A$1:$O$45</definedName>
    <definedName name="_xlnm.Print_Area" localSheetId="6">'CALC'!$A$1:$M$48</definedName>
    <definedName name="_xlnm.Print_Area" localSheetId="11">'Cronograma Liberações'!$A$1:$I$22</definedName>
    <definedName name="_xlnm.Print_Area" localSheetId="0">'Instruções Gerais'!$B$1:$H$96</definedName>
    <definedName name="_xlnm.Print_Area" localSheetId="10">'Itens a serem financiados'!$A$1:$E$28</definedName>
    <definedName name="_xlnm.Print_Area" localSheetId="13">'Quadro Usos e Fontes'!$B$1:$BP$60</definedName>
  </definedNames>
  <calcPr fullCalcOnLoad="1"/>
</workbook>
</file>

<file path=xl/sharedStrings.xml><?xml version="1.0" encoding="utf-8"?>
<sst xmlns="http://schemas.openxmlformats.org/spreadsheetml/2006/main" count="1000" uniqueCount="880">
  <si>
    <t>BALANÇO PATRIMONIAL</t>
  </si>
  <si>
    <t>Histórico</t>
  </si>
  <si>
    <t>Projeção</t>
  </si>
  <si>
    <t>ATIVO</t>
  </si>
  <si>
    <t>Ativo Circulante</t>
  </si>
  <si>
    <t>Duplicatas a Receber</t>
  </si>
  <si>
    <t>Estoques</t>
  </si>
  <si>
    <t>Ativo Não Circulante</t>
  </si>
  <si>
    <t>Total do ATIVO</t>
  </si>
  <si>
    <t>PASSIVO</t>
  </si>
  <si>
    <t>Passivo Circulante</t>
  </si>
  <si>
    <t>Fornecedores</t>
  </si>
  <si>
    <t>Passivo Não Circulante</t>
  </si>
  <si>
    <t>Exigível a Longo Prazo</t>
  </si>
  <si>
    <t>DEMONSTRAÇÃO DE RESULTADO</t>
  </si>
  <si>
    <t xml:space="preserve">(-) Despesas Financeiras  </t>
  </si>
  <si>
    <t>(=) Lucro Antes do Imposto de Renda</t>
  </si>
  <si>
    <t>Margem Líquida (%)</t>
  </si>
  <si>
    <t>PROJEÇÃO DO ATIVO PERMANENTE</t>
  </si>
  <si>
    <t>Movimentação do Imobilizado:</t>
  </si>
  <si>
    <t>RESUMO</t>
  </si>
  <si>
    <t>NECESSIDADE DE CAPITAL DE GIRO</t>
  </si>
  <si>
    <t xml:space="preserve">Receita de  Vendas </t>
  </si>
  <si>
    <t xml:space="preserve">(-) Impostos s/ Vendas (PIS/ICMS/COFINS/ISS) </t>
  </si>
  <si>
    <t>Prazos do Ciclo Operacional (dias)</t>
  </si>
  <si>
    <t>Prazo Médio de Recebimento de Vendas</t>
  </si>
  <si>
    <t>Prazo Médio de Estocagem</t>
  </si>
  <si>
    <t>Prazo Médio de Pagamento a Fornecedores</t>
  </si>
  <si>
    <t>Prazo Médio de Pagamento de Obrig. Fiscais</t>
  </si>
  <si>
    <t>N.C.G. sobre Vendas (%)</t>
  </si>
  <si>
    <t>Ciclo Financeiro em Dias de Vendas</t>
  </si>
  <si>
    <t>Taxa anual de juros (%)</t>
  </si>
  <si>
    <t>* os juros são pagos no próprio ano de apuração</t>
  </si>
  <si>
    <t xml:space="preserve">PROJEÇÃO DA DEMONSTRAÇÃO DE FLUXO DE CAIXA </t>
  </si>
  <si>
    <t xml:space="preserve">(+) Depreciação Anual </t>
  </si>
  <si>
    <t>Realizável a Longo Prazo</t>
  </si>
  <si>
    <t xml:space="preserve">(+) Receitas Financeiras  </t>
  </si>
  <si>
    <t>Ano</t>
  </si>
  <si>
    <t>Tx. Depreciação</t>
  </si>
  <si>
    <t>Imobilizado</t>
  </si>
  <si>
    <t>Investimento</t>
  </si>
  <si>
    <t>Imobilizado Líquido</t>
  </si>
  <si>
    <t>Imobilizado Bruto</t>
  </si>
  <si>
    <t>Imobilizados Novos (valor bruto)</t>
  </si>
  <si>
    <t>(-) Depreciação Acumulada</t>
  </si>
  <si>
    <t>Depreciação do Período</t>
  </si>
  <si>
    <t>Depreciação do período</t>
  </si>
  <si>
    <t>Variação da N.C.G.</t>
  </si>
  <si>
    <t>PROJEÇÃO DOS FINANCIAMENTOS</t>
  </si>
  <si>
    <t>Curto Prazo</t>
  </si>
  <si>
    <t>Longo Prazo</t>
  </si>
  <si>
    <t>Amortizações do principal</t>
  </si>
  <si>
    <t>Financiamento do Projeto</t>
  </si>
  <si>
    <t>Ingresso do Financiamento</t>
  </si>
  <si>
    <t/>
  </si>
  <si>
    <t>Ano 11</t>
  </si>
  <si>
    <t>Juros</t>
  </si>
  <si>
    <t>Empréstimos para cobertura de Caixa</t>
  </si>
  <si>
    <t>Empréstimo para cobertura de Caixa</t>
  </si>
  <si>
    <t>Amortizações de principal</t>
  </si>
  <si>
    <t>Pagamento de juros</t>
  </si>
  <si>
    <t>Endividamento Total</t>
  </si>
  <si>
    <t>Endividamento antes do Projeto</t>
  </si>
  <si>
    <t>Depreciação Acumulada</t>
  </si>
  <si>
    <t>-</t>
  </si>
  <si>
    <t>Evolução do Faturamento Líquido</t>
  </si>
  <si>
    <t>Data da elaboração das Projeções</t>
  </si>
  <si>
    <t>(=) Lucro (Prejuízo) Líquido</t>
  </si>
  <si>
    <t>ENDIVIDAMENTO BANCÁRIO</t>
  </si>
  <si>
    <t>Data:</t>
  </si>
  <si>
    <t xml:space="preserve">EMPRESA:  </t>
  </si>
  <si>
    <t xml:space="preserve">CNPJ: </t>
  </si>
  <si>
    <t>Valores em:</t>
  </si>
  <si>
    <t>TOTAL</t>
  </si>
  <si>
    <t xml:space="preserve">TOTAL </t>
  </si>
  <si>
    <t>TOTAL GERAL</t>
  </si>
  <si>
    <t>Valores em R$</t>
  </si>
  <si>
    <t>Item</t>
  </si>
  <si>
    <t>Orçamento</t>
  </si>
  <si>
    <t>A
Financiar</t>
  </si>
  <si>
    <t>Outras
Fontes</t>
  </si>
  <si>
    <t>Recursos próprios</t>
  </si>
  <si>
    <t>Projetos</t>
  </si>
  <si>
    <t>Obras civis</t>
  </si>
  <si>
    <t>Máquinas/equipamentos Nacionais</t>
  </si>
  <si>
    <t>Máquinas/equipamentos Importados</t>
  </si>
  <si>
    <t>Equipamentos de informática</t>
  </si>
  <si>
    <t>Montagens e fretes</t>
  </si>
  <si>
    <t>Veículos</t>
  </si>
  <si>
    <t>Móveis e utensílios</t>
  </si>
  <si>
    <t>Treinamento</t>
  </si>
  <si>
    <t>Instalações</t>
  </si>
  <si>
    <t>TOTAL INVESTIMENTOS FIXOS</t>
  </si>
  <si>
    <t>Capital de giro associdado</t>
  </si>
  <si>
    <t>INVESTIMENTO TOTAL</t>
  </si>
  <si>
    <t>Origem dos recursos próprios:</t>
  </si>
  <si>
    <t>Itens já realizados:</t>
  </si>
  <si>
    <t>Garantias</t>
  </si>
  <si>
    <t>Data-base das informações:</t>
  </si>
  <si>
    <t>Instruções de Preenchimento (Quadro de Usos e Fontes):</t>
  </si>
  <si>
    <r>
      <rPr>
        <b/>
        <sz val="11"/>
        <color indexed="8"/>
        <rFont val="Calibri"/>
        <family val="2"/>
      </rPr>
      <t xml:space="preserve">Início do Projeto - </t>
    </r>
    <r>
      <rPr>
        <sz val="11"/>
        <color theme="1"/>
        <rFont val="Calibri"/>
        <family val="2"/>
      </rPr>
      <t>Data de Início do Projeto</t>
    </r>
  </si>
  <si>
    <r>
      <rPr>
        <b/>
        <sz val="11"/>
        <color indexed="8"/>
        <rFont val="Calibri"/>
        <family val="2"/>
      </rPr>
      <t xml:space="preserve">Término do Projeto - </t>
    </r>
    <r>
      <rPr>
        <sz val="11"/>
        <color theme="1"/>
        <rFont val="Calibri"/>
        <family val="2"/>
      </rPr>
      <t>Data prevista para término do projeto</t>
    </r>
  </si>
  <si>
    <t>Investimentos a realizar</t>
  </si>
  <si>
    <t xml:space="preserve">Especificar período: </t>
  </si>
  <si>
    <t>1 Mensal</t>
  </si>
  <si>
    <t>2 Bimestral</t>
  </si>
  <si>
    <t>3 Trimestral</t>
  </si>
  <si>
    <t>4 Quadrimestral</t>
  </si>
  <si>
    <t>5 Semestral</t>
  </si>
  <si>
    <t>6 Anual</t>
  </si>
  <si>
    <t>Preencher:</t>
  </si>
  <si>
    <r>
      <rPr>
        <b/>
        <sz val="11"/>
        <color indexed="8"/>
        <rFont val="Calibri"/>
        <family val="2"/>
      </rPr>
      <t xml:space="preserve">Realizado até: </t>
    </r>
    <r>
      <rPr>
        <sz val="11"/>
        <color theme="1"/>
        <rFont val="Calibri"/>
        <family val="2"/>
      </rPr>
      <t>Investimento já realizado  pela beneficiária</t>
    </r>
  </si>
  <si>
    <r>
      <rPr>
        <b/>
        <sz val="11"/>
        <color indexed="8"/>
        <rFont val="Calibri"/>
        <family val="2"/>
      </rPr>
      <t xml:space="preserve">Investimentos a realizar: </t>
    </r>
    <r>
      <rPr>
        <sz val="11"/>
        <color theme="1"/>
        <rFont val="Calibri"/>
        <family val="2"/>
      </rPr>
      <t>Os valores que deverão ser investidos por período para a conclusão do investimento</t>
    </r>
  </si>
  <si>
    <r>
      <rPr>
        <b/>
        <sz val="11"/>
        <color indexed="8"/>
        <rFont val="Calibri"/>
        <family val="2"/>
      </rPr>
      <t>Observar a coluna de total:</t>
    </r>
    <r>
      <rPr>
        <sz val="11"/>
        <color theme="1"/>
        <rFont val="Calibri"/>
        <family val="2"/>
      </rPr>
      <t xml:space="preserve"> o valor deve corresponder ao montante de investimento em cada item</t>
    </r>
  </si>
  <si>
    <t>Itens</t>
  </si>
  <si>
    <t>1 - Investimentos Fixos</t>
  </si>
  <si>
    <t>* Estudos e Projetos - Gastos com estudos e projetos de engenharia relacionados ao investimento.</t>
  </si>
  <si>
    <t>* Construção Civil -  Obras civis/ construção/ reforma/ ampliação</t>
  </si>
  <si>
    <t>* Montagens/ Instalações</t>
  </si>
  <si>
    <t>* Móveis e Utensílios - No contexto do projeto de investimento</t>
  </si>
  <si>
    <t>* Software  - Aquisição/ Instalação/ Consultoria/ Implantação - incluindo tratamento de dados já existentes / treinamento de usuários/ instalação de outros softwares necessários para o funcionamento do software em questão.</t>
  </si>
  <si>
    <t>* Gastos com Implantação</t>
  </si>
  <si>
    <t>* Despesas Pré-Operacionais</t>
  </si>
  <si>
    <t>* Outros - Especificar</t>
  </si>
  <si>
    <t>2 - Equipamentos Nacionais - Máquinas e Equipamentos novos, produzidos no Brasil, com índice de nacionalização igual ou superior a 60%, e que compram o Processo Produtivo Básico - PPB.</t>
  </si>
  <si>
    <t>3 - Equipamentos Importados - Equipamentos produzidos em outros países, ou com índice de nacionalização inferior a 60%;</t>
  </si>
  <si>
    <t xml:space="preserve">4 - Gastos com manutenção </t>
  </si>
  <si>
    <t>5 - Giro Associado - Capital de giro relacionado ao investimento fixo</t>
  </si>
  <si>
    <t>6 - P, D &amp; I - Pesquisa, Desenvolvimento e Inovação</t>
  </si>
  <si>
    <t>a - Aquisição de material de consumo e permanente utilizado no projeto de pesquisa;</t>
  </si>
  <si>
    <t>b - Aquisição, transferência e absorção de tecnologia, desde que incorporadas ao projeto - exceto quando de empresas que integrem mesmo Grupo Econômico que a Beneficiária;</t>
  </si>
  <si>
    <t>c - Mão-de-obra direta relacionada ao Projeto de Pesquisa, Desenvolvimento e Inovação;</t>
  </si>
  <si>
    <t>d - Capacitação técnica e gerencial, limitado a 10% (dez por cento) dos itens financiáveis;</t>
  </si>
  <si>
    <t>e - Aquisição de simuladores de processo;</t>
  </si>
  <si>
    <t>f - Contratação de ensaios, testes, certificações, dentre outros, e registro de patentes, no país;</t>
  </si>
  <si>
    <t>g - Gastos para adequação aos padrões regulatório s nacionais e/ou internacionais relacionados ao projeto;</t>
  </si>
  <si>
    <t>h - Contratação de estudos, consultoria externa e assessorias técnicas de natureza organizacional, econômica e informacional relacionados ao processo de Pesquisa, Desenvolvimento e Inovação;</t>
  </si>
  <si>
    <t>j - Qualidade e produtividade;</t>
  </si>
  <si>
    <t>k - Tecnologia da informação.</t>
  </si>
  <si>
    <t>7 - Investimentos não Financiáveis - Especificar</t>
  </si>
  <si>
    <t>Total dos Usos  - Linha preenchida automaticamente - Representa o total de investimentos no projeto</t>
  </si>
  <si>
    <t>8 - Total de recursos provenientes da própria beneficiária para o investimento</t>
  </si>
  <si>
    <t>10 - Outras fontes de financiamento, caso existam - Especificar as outras fontes.</t>
  </si>
  <si>
    <t xml:space="preserve">Total das Fontes - Linha preenchida automaticamente - Representa a origem de todos os recursos consumidos no projeto. </t>
  </si>
  <si>
    <t>Preencher o Cronograma de Liberações e Resumo</t>
  </si>
  <si>
    <t xml:space="preserve"> QUADRO DE USOS E FONTES</t>
  </si>
  <si>
    <t>Datas de Referência</t>
  </si>
  <si>
    <t>Início do Projeto:</t>
  </si>
  <si>
    <t>Término do Projeto:</t>
  </si>
  <si>
    <t>Em R$</t>
  </si>
  <si>
    <t>INVESTIMENTOS</t>
  </si>
  <si>
    <t>INVESTIMENTOS A REALIZAR</t>
  </si>
  <si>
    <t>(%)</t>
  </si>
  <si>
    <t>Realizado até</t>
  </si>
  <si>
    <t>A realizar</t>
  </si>
  <si>
    <t>Por período:</t>
  </si>
  <si>
    <t>meses</t>
  </si>
  <si>
    <t>Especificar Período: (mensal, bimestral,etc)</t>
  </si>
  <si>
    <t>anteriores a</t>
  </si>
  <si>
    <t>Período 1</t>
  </si>
  <si>
    <t>Período 2</t>
  </si>
  <si>
    <t>Período 3</t>
  </si>
  <si>
    <t>Período 4</t>
  </si>
  <si>
    <t>___/___/_____</t>
  </si>
  <si>
    <t>USOS</t>
  </si>
  <si>
    <t>1. Investimentos Fixos</t>
  </si>
  <si>
    <t xml:space="preserve">     . Estudos e Projetos</t>
  </si>
  <si>
    <t xml:space="preserve">     . Construção Civil</t>
  </si>
  <si>
    <t xml:space="preserve">     . Montagens/Instalações</t>
  </si>
  <si>
    <t xml:space="preserve">     . Móveis e Utensílios</t>
  </si>
  <si>
    <t xml:space="preserve">     . Software</t>
  </si>
  <si>
    <t xml:space="preserve">     . Gastos com Implantação</t>
  </si>
  <si>
    <t xml:space="preserve">     . Despesas Pré Operacionais</t>
  </si>
  <si>
    <t xml:space="preserve">     . Outros</t>
  </si>
  <si>
    <t>(especificar)</t>
  </si>
  <si>
    <t>2. Equipamentos Nacionais</t>
  </si>
  <si>
    <t>3. Equipamentos Importados</t>
  </si>
  <si>
    <t>SUB-TOTAL (1+2+3)</t>
  </si>
  <si>
    <t>4. Gastos com Manutenção</t>
  </si>
  <si>
    <t>5. Giro Associado</t>
  </si>
  <si>
    <t>6. P, D &amp; I</t>
  </si>
  <si>
    <t>7. Investimentos Não Financiáveis</t>
  </si>
  <si>
    <t>TOTAL DOS USOS</t>
  </si>
  <si>
    <t>FONTES</t>
  </si>
  <si>
    <t>8. RECURSOS PRÓPRIOS</t>
  </si>
  <si>
    <t>10. Outras Fontes de Fianciamento (Especificar)</t>
  </si>
  <si>
    <t>TOTAL DAS FONTES</t>
  </si>
  <si>
    <t>Cronograma de Liberações</t>
  </si>
  <si>
    <t>Nº PL</t>
  </si>
  <si>
    <t>Data Prevista</t>
  </si>
  <si>
    <t xml:space="preserve">Valor </t>
  </si>
  <si>
    <t>Destinação</t>
  </si>
  <si>
    <t>Valor Financiado</t>
  </si>
  <si>
    <t>Quadro resumo - Resultados do Projeto</t>
  </si>
  <si>
    <t>Resultados Esperados</t>
  </si>
  <si>
    <t>Unidade*</t>
  </si>
  <si>
    <t>Último Exercício: 31/12/</t>
  </si>
  <si>
    <t>Após o projeto: 31/12/</t>
  </si>
  <si>
    <t>Variação
 (%)</t>
  </si>
  <si>
    <t>Capacidade Instalada</t>
  </si>
  <si>
    <t>Mão de Obra empregada na Empresa</t>
  </si>
  <si>
    <t>Faturamento</t>
  </si>
  <si>
    <t>Área edificada/ Plantada</t>
  </si>
  <si>
    <t>* Necessário Especificar as Unidades de cada item  - Ex: Capacidade Instalada: Unidades produzidas / Toneladas/ etc.</t>
  </si>
  <si>
    <t>Investimentos em outras empresas</t>
  </si>
  <si>
    <t>Obrigações Fiscais a pagar</t>
  </si>
  <si>
    <t>Empréstimos e Financiamentos Curto Prazo</t>
  </si>
  <si>
    <t>Total do PASSIVO + PATRIMÔNIO LÍQUIDO</t>
  </si>
  <si>
    <t>PATRIMÔNIO LÍQUIDO</t>
  </si>
  <si>
    <t>Diferença (verificar)</t>
  </si>
  <si>
    <t>Empréstimos e Financiamentos Longo Prazo</t>
  </si>
  <si>
    <t>Lucros (Prejuízos) Acumulados</t>
  </si>
  <si>
    <t>Capital Social</t>
  </si>
  <si>
    <t>Faturamento Bruto</t>
  </si>
  <si>
    <t>(-) Custos das Vendas</t>
  </si>
  <si>
    <t>Margem Operacional (%)</t>
  </si>
  <si>
    <t>Margem Bruta (%)</t>
  </si>
  <si>
    <t>Margem EBITDA (%)</t>
  </si>
  <si>
    <t>(-) Despesas Gerais e  Administrativas</t>
  </si>
  <si>
    <t>(-) Despesas com Vendas</t>
  </si>
  <si>
    <t>(-) Depreciação e Amortização do Ano</t>
  </si>
  <si>
    <t>EBITDA</t>
  </si>
  <si>
    <t>(=) Faturamento Líquido</t>
  </si>
  <si>
    <t>(=) Lucro Bruto</t>
  </si>
  <si>
    <t>(=) Resultado Operacional (EBIT/LAJIR)</t>
  </si>
  <si>
    <t>Depreciação do ano</t>
  </si>
  <si>
    <t>(-) Deduções s/ vendas</t>
  </si>
  <si>
    <t>(=) Receita Líquida de Vendas</t>
  </si>
  <si>
    <t xml:space="preserve">(-) Custo das Vendas </t>
  </si>
  <si>
    <t>Saldos das contas de Capital de Giro</t>
  </si>
  <si>
    <t>(+) Duplicatas a Receber</t>
  </si>
  <si>
    <t>(+) Estoques</t>
  </si>
  <si>
    <t>(-) Fornecedores</t>
  </si>
  <si>
    <t>(-) Obrigações Fiscais</t>
  </si>
  <si>
    <t>Informações da Demonstração de Resultado do Exercício (DRE)</t>
  </si>
  <si>
    <t>(=) Necessidade de Capital de Giro (NCG)</t>
  </si>
  <si>
    <t>Saldos Devedores</t>
  </si>
  <si>
    <t>9 - Total de recursos pleiteados junto a Desenvolve SP</t>
  </si>
  <si>
    <t>9. Desenvolve SP</t>
  </si>
  <si>
    <t>(-) Amortização de Financiamentos (principal)</t>
  </si>
  <si>
    <t>(-) Pagamento de dividendos</t>
  </si>
  <si>
    <t>Superávit (Déficit) de Caixa no Período (a - b + c)</t>
  </si>
  <si>
    <t>(-) Variação de Dupl. a Receber</t>
  </si>
  <si>
    <t>(-) Variação de Estoques</t>
  </si>
  <si>
    <t>(+) Variação de Fornecedores</t>
  </si>
  <si>
    <t>(+) Variação de Obrigações Fiscais</t>
  </si>
  <si>
    <t>a) Fluxo das Atividades Operacionais</t>
  </si>
  <si>
    <t>b) Fluxo das Atividades de Investimento</t>
  </si>
  <si>
    <t>c ) Fluxo das Atividades de Financiamento</t>
  </si>
  <si>
    <t>Quadro de usos e fontes – esse item só deverá ser preenchido para as operações com recursos do BNDES e substitui o quadro “Resumo dos itens a serem financiados".</t>
  </si>
  <si>
    <t>Total do Imobilizado</t>
  </si>
  <si>
    <t>Ativo Imobilizado Bruto</t>
  </si>
  <si>
    <t>Ano 1</t>
  </si>
  <si>
    <t>Ano 2</t>
  </si>
  <si>
    <t>Ano 3</t>
  </si>
  <si>
    <t>Ano 4</t>
  </si>
  <si>
    <t>Ano 5</t>
  </si>
  <si>
    <t>Ano 6</t>
  </si>
  <si>
    <t>Ano 7</t>
  </si>
  <si>
    <t>Ano 8</t>
  </si>
  <si>
    <t>Ano 9</t>
  </si>
  <si>
    <t>Ano 10</t>
  </si>
  <si>
    <t>Evolução dos Custos</t>
  </si>
  <si>
    <t>Dividendos a Distribuir</t>
  </si>
  <si>
    <t>Percentual de Distribuição de Dividendos</t>
  </si>
  <si>
    <t>Soma das Amortizações</t>
  </si>
  <si>
    <t>Endividamento</t>
  </si>
  <si>
    <t>Financiamentos</t>
  </si>
  <si>
    <t>(+) Novos empréstimos de curto prazo **</t>
  </si>
  <si>
    <t>** Taxa de Juros de Empréstimos de Curto Prazo (% a.a.)</t>
  </si>
  <si>
    <t>Serviço da Dívida</t>
  </si>
  <si>
    <t>Amortizações</t>
  </si>
  <si>
    <t>* Taxa de Juros de Aplicações Financeiras (% a.a.)</t>
  </si>
  <si>
    <t>Total</t>
  </si>
  <si>
    <t>Saldo Inicial</t>
  </si>
  <si>
    <t>(-) Resgates</t>
  </si>
  <si>
    <t>(+) Adições</t>
  </si>
  <si>
    <t>Saldo Final</t>
  </si>
  <si>
    <t>Totalização de Empréstimos e Financiamentos e Disponibilidades</t>
  </si>
  <si>
    <t>(-) Aquisição (Venda) de Imobilizados</t>
  </si>
  <si>
    <t>(-) Outros Investimentos realizáveis a Longo Prazo</t>
  </si>
  <si>
    <t>(+) Ingressos de Novos Financiamentos</t>
  </si>
  <si>
    <t>(-) Amortização de Empréstimos para cobertura de Caixa</t>
  </si>
  <si>
    <t>Investimentos em Ativos Fixos (novas imobilizações)</t>
  </si>
  <si>
    <t>Depreciação Acumulada (histórico)</t>
  </si>
  <si>
    <t>Saldo Inicial (Imobilizado Líquido - histórico)</t>
  </si>
  <si>
    <t>Imobilizado Bruto (histórico)</t>
  </si>
  <si>
    <t>Saldo Final (Imobilizado Líquido)</t>
  </si>
  <si>
    <t>Taxa anual de depreciação (%)</t>
  </si>
  <si>
    <t>Novos Investimentos (Imobilizações)</t>
  </si>
  <si>
    <t>Imobilizações Projetadas</t>
  </si>
  <si>
    <t>Ativo Imobilizado Existente (antes do projeto)</t>
  </si>
  <si>
    <t>Dividendos a distribuir</t>
  </si>
  <si>
    <t>Lucros Acumulados</t>
  </si>
  <si>
    <t>Saldo Anterior</t>
  </si>
  <si>
    <t>(+) Resultado do período</t>
  </si>
  <si>
    <t>(-) Dividendos a pagar</t>
  </si>
  <si>
    <t>Taxa anual de juros (% ao ano)</t>
  </si>
  <si>
    <r>
      <t xml:space="preserve">ITENS
</t>
    </r>
    <r>
      <rPr>
        <b/>
        <u val="single"/>
        <sz val="8"/>
        <rFont val="Arial"/>
        <family val="2"/>
      </rPr>
      <t>Valores em R$</t>
    </r>
  </si>
  <si>
    <t xml:space="preserve">     </t>
  </si>
  <si>
    <t>Guia</t>
  </si>
  <si>
    <t>Descrição</t>
  </si>
  <si>
    <t>3 AP</t>
  </si>
  <si>
    <t>4 NCG</t>
  </si>
  <si>
    <t>5 FLP</t>
  </si>
  <si>
    <t>6 FC</t>
  </si>
  <si>
    <t>CALC</t>
  </si>
  <si>
    <t>Itens a serem Financiados</t>
  </si>
  <si>
    <t>Instruções Quadro Usos e Fontes</t>
  </si>
  <si>
    <t>Quadro Usos e Fontes</t>
  </si>
  <si>
    <t>Balanço Patrimonial</t>
  </si>
  <si>
    <t>Demonstração do Resultado do Exercício</t>
  </si>
  <si>
    <t>Projeção do Ativo Permanente</t>
  </si>
  <si>
    <t>Necessidade de Capital de Giro</t>
  </si>
  <si>
    <t>Fluxo de Empréstimos e Financiamentos</t>
  </si>
  <si>
    <t>Demonstração do Fluxo de Caixa</t>
  </si>
  <si>
    <t>Planilha de cálculos internos (não preencher)</t>
  </si>
  <si>
    <t>Relação de Endividamento Bancário</t>
  </si>
  <si>
    <t>Quadro descritivo dos itens do Projeto</t>
  </si>
  <si>
    <t>Previsão de liberação de recursos e resultados esperados com o Projeto</t>
  </si>
  <si>
    <t>Orientações para o preenchimento do Quadro de Usos e Fontes</t>
  </si>
  <si>
    <t>Aplicação e origem dos investimentos realizados e a realizar</t>
  </si>
  <si>
    <t xml:space="preserve"> Algumas das linhas de crédito disponibilizadas pela Desenvolve SP contemplam financiamentos com prazo de até</t>
  </si>
  <si>
    <t xml:space="preserve"> As projeções devem considerar o prazo total do financiamento, até a sua liquidação. Nas projeções dos Financiamentos devem </t>
  </si>
  <si>
    <t>alteração acidental de fórmulas. Para modificar células ou gráficos protegidos, remova a proteção utilizando o comando</t>
  </si>
  <si>
    <r>
      <t xml:space="preserve">As células de fundo </t>
    </r>
    <r>
      <rPr>
        <u val="single"/>
        <sz val="10"/>
        <color indexed="8"/>
        <rFont val="Arial"/>
        <family val="2"/>
      </rPr>
      <t>azul</t>
    </r>
    <r>
      <rPr>
        <sz val="10"/>
        <color indexed="8"/>
        <rFont val="Arial"/>
        <family val="2"/>
      </rPr>
      <t xml:space="preserve"> estão disponíveis para preenchimento. As demais células estão protegidas apenas para evitar a</t>
    </r>
  </si>
  <si>
    <t xml:space="preserve">120 meses (10 anos). As planilhas consideram projeções de até 11 anos para possibilitar a melhor distribuição dos dados, </t>
  </si>
  <si>
    <t>quando os períodos de início e término do financiamento não coincidirem exatamente com início e final de ano.</t>
  </si>
  <si>
    <t>ser incluídas as dívidas já contratadas e utilizadas pela empresa junto ao sistema financeiro nacional.</t>
  </si>
  <si>
    <t>Por segurança, recomenda-se fazer uma cópia do arquivo antes de iniciar o preenchimento das planilhas.</t>
  </si>
  <si>
    <t>Revisão:</t>
  </si>
  <si>
    <t>Informações importantes sobre as planilhas:</t>
  </si>
  <si>
    <t>de utilizar meios diferentes para elaborar e apresentar as suas projeções.</t>
  </si>
  <si>
    <t>encaminhada uma cópia do arquivo preenchido (o arquivo pode ser incluído nos anexos da proposta no Officer Banking).</t>
  </si>
  <si>
    <t>Preenchimento</t>
  </si>
  <si>
    <t>em alguns casos pode comprometer o resultado geral.</t>
  </si>
  <si>
    <t>*</t>
  </si>
  <si>
    <t>* Planilhas informativas: não interferem nos cálculos das projeções, mas devem guardar coerência com as informações.</t>
  </si>
  <si>
    <t>% ao ano</t>
  </si>
  <si>
    <t>25 anos</t>
  </si>
  <si>
    <t>20 anos</t>
  </si>
  <si>
    <t>10 anos</t>
  </si>
  <si>
    <t>5 anos</t>
  </si>
  <si>
    <t>4 anos</t>
  </si>
  <si>
    <r>
      <t xml:space="preserve">O método utilizado de Depreciação do Ativo Permanente (ou Imobilizado) é o </t>
    </r>
    <r>
      <rPr>
        <u val="single"/>
        <sz val="10"/>
        <color indexed="8"/>
        <rFont val="Arial"/>
        <family val="2"/>
      </rPr>
      <t>método linear</t>
    </r>
    <r>
      <rPr>
        <sz val="10"/>
        <color indexed="8"/>
        <rFont val="Arial"/>
        <family val="2"/>
      </rPr>
      <t>. Os prazos comuns de depreciação,</t>
    </r>
  </si>
  <si>
    <t>variando de acordo com a vida útil dos bens, podem ser assim resumidos:</t>
  </si>
  <si>
    <t>Prazos de Depreciação</t>
  </si>
  <si>
    <t>É importante que a empresa estabeleça e informe os critérios e as premissas para a formação ou alteração de receitas,</t>
  </si>
  <si>
    <t>As tabelas são compostas das seguintes planilhas (guias na parte inferior da tela do aplicativo):</t>
  </si>
  <si>
    <t>as premissas utilizados sejam demonstrados e detalhados.</t>
  </si>
  <si>
    <t>É indispensável, no entanto, que as informações fornecidas sejam o mais completas possíveis e que os métodos e</t>
  </si>
  <si>
    <t>Financiamento</t>
  </si>
  <si>
    <t>Setor Privado - Projetos de Investimentos</t>
  </si>
  <si>
    <t>FIP</t>
  </si>
  <si>
    <t>Condições de Financiamento</t>
  </si>
  <si>
    <t>Carência máxima: 24 meses</t>
  </si>
  <si>
    <t>IPC/Fipe nesta simulação*: 0.27%</t>
  </si>
  <si>
    <t>Base</t>
  </si>
  <si>
    <t>Período de Carência</t>
  </si>
  <si>
    <t>Mês</t>
  </si>
  <si>
    <t>Saldo Devedor</t>
  </si>
  <si>
    <t>Amortização</t>
  </si>
  <si>
    <t>Prestação + Atualização Monetária</t>
  </si>
  <si>
    <t>Juros Carência</t>
  </si>
  <si>
    <t>Período de Amortização</t>
  </si>
  <si>
    <t>Saldo Devedor Atualizado</t>
  </si>
  <si>
    <t>Prestação</t>
  </si>
  <si>
    <t>Amort.</t>
  </si>
  <si>
    <t>Juros/Corr</t>
  </si>
  <si>
    <t>Taxa: 0,57% ao mês</t>
  </si>
  <si>
    <t>Prazo: Até 120 meses, incluindo a carência</t>
  </si>
  <si>
    <t>Valor: R$ 150.000,00</t>
  </si>
  <si>
    <r>
      <t xml:space="preserve">Percentual: </t>
    </r>
    <r>
      <rPr>
        <sz val="9"/>
        <color indexed="63"/>
        <rFont val="Arial"/>
        <family val="2"/>
      </rPr>
      <t>66,67 %</t>
    </r>
  </si>
  <si>
    <r>
      <t xml:space="preserve">Período: </t>
    </r>
    <r>
      <rPr>
        <sz val="9"/>
        <color indexed="63"/>
        <rFont val="Arial"/>
        <family val="2"/>
      </rPr>
      <t>120 Meses</t>
    </r>
  </si>
  <si>
    <r>
      <t xml:space="preserve">Carencia: </t>
    </r>
    <r>
      <rPr>
        <sz val="9"/>
        <color indexed="63"/>
        <rFont val="Arial"/>
        <family val="2"/>
      </rPr>
      <t>24 Meses</t>
    </r>
  </si>
  <si>
    <t>IOF estimado: R$ 2.729,08</t>
  </si>
  <si>
    <t>IPC FIPE nesta simulação: 1,15%</t>
  </si>
  <si>
    <t>3°</t>
  </si>
  <si>
    <t>6°</t>
  </si>
  <si>
    <t>9°</t>
  </si>
  <si>
    <t>12°</t>
  </si>
  <si>
    <t>15°</t>
  </si>
  <si>
    <t>18°</t>
  </si>
  <si>
    <t>21°</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</si>
  <si>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</si>
  <si>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</si>
  <si>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</si>
  <si>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</si>
  <si>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</si>
  <si>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</si>
  <si>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</si>
  <si>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</si>
  <si>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</si>
  <si>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</si>
  <si>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</si>
  <si>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</si>
  <si>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</si>
  <si>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</si>
  <si>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</si>
  <si>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</si>
  <si>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</si>
  <si>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</si>
  <si>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</si>
  <si>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</si>
  <si>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</si>
  <si>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</si>
  <si>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</si>
  <si>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</si>
  <si>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</si>
  <si>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</si>
  <si>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</si>
  <si>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</si>
  <si>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</si>
  <si>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</si>
  <si>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</si>
  <si>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</si>
  <si>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</si>
  <si>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</si>
  <si>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</si>
  <si>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</si>
  <si>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</si>
  <si>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</si>
  <si>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</si>
  <si>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</si>
  <si>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</si>
  <si>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</si>
  <si>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</si>
  <si>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</si>
  <si>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</si>
  <si>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</si>
  <si>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</si>
  <si>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</si>
  <si>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</si>
  <si>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</si>
  <si>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</si>
  <si>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</si>
  <si>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</si>
  <si>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</si>
  <si>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</si>
  <si>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</si>
  <si>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</si>
  <si>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</si>
  <si>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</si>
  <si>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</si>
  <si>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</si>
  <si>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</si>
  <si>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</si>
  <si>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</si>
  <si>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</si>
  <si>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</si>
  <si>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</si>
  <si>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</si>
  <si>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</si>
  <si>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</si>
  <si>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</si>
  <si>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</si>
  <si>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</si>
  <si>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</si>
  <si>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</si>
  <si>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</si>
  <si>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</si>
  <si>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</si>
  <si>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</si>
  <si>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</si>
  <si>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</si>
  <si>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</si>
  <si>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</si>
  <si>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</si>
  <si>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</si>
  <si>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</si>
  <si>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</si>
  <si>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</si>
  <si>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</si>
  <si>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</si>
  <si>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</si>
  <si>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</si>
  <si>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</si>
  <si>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</si>
  <si>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</si>
  <si>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</si>
  <si>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</si>
  <si>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r>
      <t>Data Simulação: 14/02</t>
    </r>
    <r>
      <rPr>
        <sz val="9"/>
        <color indexed="63"/>
        <rFont val="Arial"/>
        <family val="2"/>
      </rPr>
      <t>/2013</t>
    </r>
  </si>
  <si>
    <r>
      <rPr>
        <b/>
        <u val="single"/>
        <sz val="9"/>
        <color indexed="8"/>
        <rFont val="Arial"/>
        <family val="2"/>
      </rPr>
      <t>Observação</t>
    </r>
    <r>
      <rPr>
        <b/>
        <sz val="9"/>
        <color indexed="8"/>
        <rFont val="Arial"/>
        <family val="2"/>
      </rPr>
      <t>: as planilhas estão formatadas para serem impressas e incluídas no dossiê do projeto. Solicitamos que nos seja</t>
    </r>
  </si>
  <si>
    <t>Outras fontes de financiamento</t>
  </si>
  <si>
    <t>(detalhar)</t>
  </si>
  <si>
    <t>As Tabelas para Elaboração de Projetos de Investimento (até R$ 1 milhão e acima de R$ 1 milhão) são um guia para</t>
  </si>
  <si>
    <t>a apresentação das projeções financeiras  do Projeto. A proponente ao financiamento tem total liberdade</t>
  </si>
  <si>
    <t>Máquinas, Equipamentos, Instalações</t>
  </si>
  <si>
    <t>Edificações</t>
  </si>
  <si>
    <t>Data de elaboração das projeções</t>
  </si>
  <si>
    <t>Taxa de Juros (% a.a)</t>
  </si>
  <si>
    <t>Banco</t>
  </si>
  <si>
    <t>Modalidade</t>
  </si>
  <si>
    <t>Nº de Parcelas</t>
  </si>
  <si>
    <t>Parcelas Restantes</t>
  </si>
  <si>
    <t>Valor do Limite</t>
  </si>
  <si>
    <t>Saldo devedor</t>
  </si>
  <si>
    <t>custos e despesas, que possam embasar e justificar as projeções.</t>
  </si>
  <si>
    <t>Tipos de Bens</t>
  </si>
  <si>
    <t>Máquinas e Equipamentos para Construção Civil</t>
  </si>
  <si>
    <t>Embarcações</t>
  </si>
  <si>
    <t>Veículos; equipamentos de informática</t>
  </si>
  <si>
    <t>Fonte: Instrução Normativa SRF 162</t>
  </si>
  <si>
    <t xml:space="preserve">Referência NCM </t>
  </si>
  <si>
    <t xml:space="preserve">Bens </t>
  </si>
  <si>
    <t xml:space="preserve">Prazo de vida útil (anos) </t>
  </si>
  <si>
    <t>Capítulo 01</t>
  </si>
  <si>
    <t>ANIMAIS VIVOS</t>
  </si>
  <si>
    <t>ANIMAIS VIVOS DAS ESPÉCIES CAVALAR, ASININA E MUAR</t>
  </si>
  <si>
    <t>ANIMAIS VIVOS DA ESPÉCIE BOVINA</t>
  </si>
  <si>
    <t>ANIMAIS VIVOS DA ESPÉCIE SUÍNA</t>
  </si>
  <si>
    <t>ANIMAIS VIVOS DAS ESPÉCIES OVINA E CAPRINA</t>
  </si>
  <si>
    <t>GALOS, GALINHAS, PATOS, GANSOS, PERUS, PERUAS E GALINHAS-D'ANGOLA (PINTADAS), DAS ESPÉCIES DOMÉSTICAS, VIVOS</t>
  </si>
  <si>
    <t>Capítulo 39</t>
  </si>
  <si>
    <t>OBRAS DE PLÁSTICOS</t>
  </si>
  <si>
    <t>ARTIGOS DE TRANSPORTE OU DE EMBALAGEM, DE PLÁSTICOS</t>
  </si>
  <si>
    <t>3923.10</t>
  </si>
  <si>
    <t>-Caixas, caixotes, engradados e artigos semelhantes</t>
  </si>
  <si>
    <t>5</t>
  </si>
  <si>
    <t>3923.30</t>
  </si>
  <si>
    <t>-Garrafões, garrafas, frascos e artigos semelhantes</t>
  </si>
  <si>
    <t>3923.90</t>
  </si>
  <si>
    <t>-Outros vasilhames</t>
  </si>
  <si>
    <t>OUTRAS OBRAS DE PLÁSTICOS E OBRAS DE OUTRAS MATÉRIAS DAS POSIÇÕES 3901 A 3914</t>
  </si>
  <si>
    <t>3926.90</t>
  </si>
  <si>
    <t>Correias de transmissão e correias transportadoras</t>
  </si>
  <si>
    <t>Artigos de laboratório ou de farmácia</t>
  </si>
  <si>
    <t>Capítulo 40</t>
  </si>
  <si>
    <t>OBRAS DE BORRACHA</t>
  </si>
  <si>
    <t>CORREIAS TRANSPORTADORAS OU DE TRANSMISSÃO, DE BORRACHA VULCANIZADA</t>
  </si>
  <si>
    <t>Capítulo 42</t>
  </si>
  <si>
    <t>OBRAS DE COURO</t>
  </si>
  <si>
    <t>Correias transportadoras ou correias de transmissão</t>
  </si>
  <si>
    <t>Capítulo 44</t>
  </si>
  <si>
    <t>OBRAS DE MADEIRA</t>
  </si>
  <si>
    <t>CAIXOTES, CAIXAS, ENGRADADOS, BARRICAS E EMBALAGENS SEMELHANTES, DE MADEIRA; CARRETÉIS PARA CABOS, DE MADEIRA; PALETES SIMPLES, PALETES-CAIXAS E OUTROS ESTRADOS PARA CARGA, DE MADEIRA; TAIPAIS DE PALETES, DE MADEIRA</t>
  </si>
  <si>
    <t>BARRIS, CUBAS, BALSAS, DORNAS, SELHAS E OUTRAS OBRAS DE TANOEIRO</t>
  </si>
  <si>
    <t>Capítulo 57</t>
  </si>
  <si>
    <t>TAPETES E OUTROS REVESTIMENTOS PARA PAVIMENTOS,</t>
  </si>
  <si>
    <t>DE MATÉRIAS TÊXTEIS</t>
  </si>
  <si>
    <t>Capítulo 63</t>
  </si>
  <si>
    <t>OUTROS ARTEFATOS TÊXTEIS CONFECCIONADOS</t>
  </si>
  <si>
    <t>CORTINADOS, CORTINAS E ESTORES; SANEFAS E ARTIGOS SEMELHANTES PARA CAMAS PARA USO EM HOTÉIS E HOSPITAIS</t>
  </si>
  <si>
    <t>SACOS DE QUAISQUER DIMENSÕES, PARA EMBALAGEM</t>
  </si>
  <si>
    <t>ENCERADOS E TOLDOS; TENDAS; VELAS PARA EMBARCAÇÕES, PARA PRANCHAS À VELA OU PARA CARROS À VELA; ARTIGOS PARA ACAMPAMENTO</t>
  </si>
  <si>
    <t>Capítulo 69</t>
  </si>
  <si>
    <t>PRODUTOS CERÂMICOS</t>
  </si>
  <si>
    <t>APARELHOS E ARTEFATOS PARA USOS QUÍMICOS OU PARA OUTROS USOS TÉCNICOS, DE CERÂMICA; ALGUIDARES, GAMELAS E OUTROS RECIPIENTES SEMELHANTES PARA USOS RURAIS, DE CERÂMICA; BILHAS E OUTRAS VASILHAS PRÓPRIAS PARA TRANSPORTE OU EMBALAGEM, DE CERÂMICA</t>
  </si>
  <si>
    <t>Capítulo 70</t>
  </si>
  <si>
    <t>OBRAS DE VIDRO</t>
  </si>
  <si>
    <t>GARRAFÕES, GARRAFAS, FRASCOS, BOIÕES, VASOS, EMBALAGENS TUBULARES, AMPOLAS E OUTROS RECIPIENTES, DE VIDRO, PRÓPRIOS PARA TRANSPORTE OU EMBALAGEM; BOIÕES DE VIDRO PARA CONSERVA</t>
  </si>
  <si>
    <t>Capítulo 73</t>
  </si>
  <si>
    <t>OBRAS DE FERRO FUNDIDO, FERRO OU AÇO</t>
  </si>
  <si>
    <t>CONSTRUÇÕES, DE FERRO FUNDIDO, FERRO OU AÇO, EXCETO AS CONSTRUÇÕES PRÉ-FABRICADAS DA POSIÇÃO 9406</t>
  </si>
  <si>
    <t>7308.10</t>
  </si>
  <si>
    <t>-Pontes e elementos de pontes</t>
  </si>
  <si>
    <t>7308.20</t>
  </si>
  <si>
    <t>-Torres e pórticos</t>
  </si>
  <si>
    <t>RESERVATÓRIOS, TONÉIS, CUBAS E RECIPIENTES SEMELHANTES PARA QUAISQUER MATÉRIAS (EXCETO GASES COMPRIMIDOS OU LIQUEFEITOS), DE FERRO FUNDIDO, FERRO OU AÇO, DE CAPACIDADE SUPERIOR A 300 LITROS, SEM DISPOSITIVOS MECÂNICOS OU TÉRMICOS, MESMO COM REVESTIMENTO INTERIOR OU CALORÍFUGO</t>
  </si>
  <si>
    <t>RECIPIENTES PARA GASES COMPRIMIDOS OU LIQUEFEITOS, DE FERRO FUNDIDO, FERRO OU AÇO</t>
  </si>
  <si>
    <t>AQUECEDORES DE AMBIENTES (FOGÕES DE SALA), CALDEIRAS DE FORNALHA, FOGÕES DE COZINHA (INCLUÍDOS OS QUE POSSAM SER UTILIZADOS ACESSORIAMENTE NO AQUECIMENTO CENTRAL), CHURRASQUEIRAS (GRELHADORES), BRASEIRAS, FOGAREIROS A GÁS, AQUECEDORES DE PRATOS, E APARELHOS NÃO ELÉTRICOS SEMELHANTES, DE USO DOMÉSTICO, DE FERRO FUNDIDO, FERRO OU AÇO</t>
  </si>
  <si>
    <t>RADIADORES PARA AQUECIMENTO CENTRAL, NÃO ELÉTRICOS, DE FERRO FUNDIDO, FERRO OU AÇO; GERADORES E DISTRIBUIDORES DE AR QUENTE (INCLUÍDOS OS DISTRIBUIDORES QUE POSSAM TAMBÉM FUNCIONAR COMO DISTRIBUIDORES DE AR FRIO OU CONDICIONADO), NÃO ELÉTRICOS, MUNIDOS DE VENTILADOR OU FOLE COM MOTOR, DE FERRO FUNDIDO, FERRO OU AÇO</t>
  </si>
  <si>
    <t>Capítulo 76</t>
  </si>
  <si>
    <t>obras DE Alumínio</t>
  </si>
  <si>
    <t>CONSTRUÇÕES DE ALUMÍNIO</t>
  </si>
  <si>
    <t>RESERVATÓRIOS, TONÉIS, CUBAS E RECIPIENTES SEMELHANTES PARA QUAISQUER MATÉRIAS (EXCETO GASES COMPRIMIDOS OU LIQUEFEITOS), DE ALUMÍNIO, DE CAPACIDADE SUPERIOR A 300 LITROS, SEM DISPOSITIVOS MECÂNICOS OU TÉRMICOS, MESMO COM REVESTIMENTO INTERIOR OU CALORÍFUGO</t>
  </si>
  <si>
    <t>RECIPIENTES PARA GASES COMPRIMIDOS OU LIQUEFEITOS, DE ALUMÍNIO</t>
  </si>
  <si>
    <t>Capítulo 82</t>
  </si>
  <si>
    <t>FERRAMENTAS</t>
  </si>
  <si>
    <t>PÁS, ALVIÕES, PICARETAS, ENXADAS, SACHOS, FORCADOS E FORQUILHAS, ANCINHOS E RASPADEIRAS; MACHADOS, PODÕES E FERRAMENTAS SEMELHANTES COM GUME; TESOURAS DE PODAR DE TODOS OS TIPOS; FOICES E FOICINHAS, FACAS PARA FENO OU PARA PALHA, TESOURAS PARA SEBES, CUNHAS E OUTRAS FERRAMENTAS MANUAIS PARA AGRICULTURA, HORTICULTURA OU SILVICULTURA</t>
  </si>
  <si>
    <t>SERRAS MANUAIS; FOLHAS DE SERRAS DE TODOS OS TIPOS (INCLUÍDAS AS FRESAS-SERRAS E AS FOLHAS NÃO DENTADAS PARA SERRAR)</t>
  </si>
  <si>
    <t>LIMAS, GROSAS, ALICATES (MESMO CORTANTES), TENAZES, PINÇAS, CISALHAS PARA METAIS, CORTA-TUBOS, CORTA-PINOS, SACA-BOCADOS E FERRAMENTAS SEMELHANTES, MANUAIS</t>
  </si>
  <si>
    <t>8203.20</t>
  </si>
  <si>
    <t>-Alicates (mesmo cortantes), tenazes, pinças e ferramentas semelhantes</t>
  </si>
  <si>
    <t>8203.30</t>
  </si>
  <si>
    <t>-Cisalhas para metais e ferramentas semelhantes</t>
  </si>
  <si>
    <t>8203.40</t>
  </si>
  <si>
    <t>-Corta-tubos, corta-pinos, saca-bocados e ferramentas semelhantes</t>
  </si>
  <si>
    <t>CHAVES DE PORCAS, MANUAIS (INCLUÍDAS AS CHAVES DINAMOMÉTRICAS); CHAVES DE CAIXA INTERCAMBIÁVEIS, MESMO COM CABOS</t>
  </si>
  <si>
    <t>FERRAMENTAS MANUAIS (INCLUÍDOS OS CORTA-VIDROS) NÃO ESPECIFICADAS NEM COMPREENDIDAS EM OUTRAS POSIÇÕES, LAMPARINAS OU LÂMPADAS DE SOLDAR (MAÇARICOS) E SEMELHANTES; TORNOS DE APERTAR, SARGENTOS E SEMELHANTES, EXCETO OS ACESSÓRIOS OU PARTES DE MÁQUINAS-FERRAMENTAS; BIGORNAS; FORJAS-PORTÁTEIS; MÓS COM ARMAÇÃO, MANUAIS OU DE PEDAL</t>
  </si>
  <si>
    <t>FERRAMENTAS DE PELO MENOS DUAS DAS POSIÇÕES 8202 A 8205</t>
  </si>
  <si>
    <t>APARELHOS MECÂNICOS DE ACIONAMENTO MANUAL, PESANDO ATÉ 10kg, UTILIZADOS PARA PREPARAR, ACONDICIONAR OU SERVIR ALIMENTOS OU BEBIDAS</t>
  </si>
  <si>
    <t>MÁQUINAS DE TOSQUIAR</t>
  </si>
  <si>
    <t>Capítulo 83</t>
  </si>
  <si>
    <t>OBRAS DIVERSAS DE METAIS COMUNS</t>
  </si>
  <si>
    <t>COFRES-FORTES, PORTAS BLINDADAS E COMPARTIMENTOS PARA CASAS-FORTES, COFRES E CAIXAS DE SEGURANÇA E ARTEFATOS SEMELHANTES, DE METAIS COMUNS</t>
  </si>
  <si>
    <t>CLASSIFICADORES, FICHÁRIOS (FICHEIROS*), CAIXAS DE CLASSIFICAÇÃO, PORTA-CÓPIAS, PORTA-CANETAS, PORTA-CARIMBOS E ARTEFATOS SEMELHANTES, DE ESCRITÓRIO, DE METAIS COMUNS, EXCLUÍDOS OS MÓVEIS DE ESCRITÓRIO DA POSIÇÃO 9403</t>
  </si>
  <si>
    <t>Capítulo 84</t>
  </si>
  <si>
    <t>REATORES NUCLEARES, CALDEIRAS, MÁQUINAS, APARELHOS E INSTRUMENTOS MECÂNICOS</t>
  </si>
  <si>
    <t>REATORES NUCLEARES; ELEMENTOS COMBUSTÍVEIS (CARTUCHOS) NÃO IRRADIADOS, PARA REATORES NUCLEARES; MÁQUINAS E APARELHOS PARA A SEPARAÇÃO DE ISÓTOPOS</t>
  </si>
  <si>
    <t>CALDEIRAS DE VAPOR (GERADORES DE VAPOR), EXCLUÍDAS AS CALDEIRAS PARA AQUECIMENTO CENTRAL CONCEBIDAS PARA PRODUÇÃO DE ÁGUA QUENTE E VAPOR DE BAIXA PRESSÃO; CALDEIRAS DENOMINADAS "DE ÁGUA SUPERAQUECIDA"</t>
  </si>
  <si>
    <t>CALDEIRAS PARA AQUECIMENTO CENTRAL, EXCETO AS DA POSIÇÃO 8402</t>
  </si>
  <si>
    <t>APARELHOS AUXILIARES PARA CALDEIRAS DAS POSIÇÕES 8402 OU 8403 (POR EXEMPLO: ECONOMIZADORES, SUPERAQUECEDORES, APARELHOS DE LIMPEZA DE TUBOS OU DE RECUPERACAO DE GÁS); CONDENSADORES PARA MÁQUINAS A VAPOR</t>
  </si>
  <si>
    <t>GERADORES DE GÁS DE AR (GÁS POBRE) OU DE GÁS DE ÁGUA, COM OU SEM DEPURADORES; GERADORES DE ACETILENO E GERADORES SEMELHANTES DE GÁS, OPERADOS A ÁGUA, COM OU SEM DEPURADORES</t>
  </si>
  <si>
    <t>TURBINAS A VAPOR</t>
  </si>
  <si>
    <t>MOTORES DE PISTÃO, ALTERNATIVO OU ROTATIVO, DE IGNIÇÃO POR CENTELHA (FAÍSCA) (MOTORES DE EXPLOSÃO)</t>
  </si>
  <si>
    <t>MOTORES DE PISTÃO, DE IGNIÇÃO POR COMPRESSÃO (MOTORES DIESEL OU SEMI-DIESEL)</t>
  </si>
  <si>
    <t>TURBINAS HIDRÁULICAS, RODAS HIDRÁULICAS, E SEUS REGULADORES</t>
  </si>
  <si>
    <t>TURBORREATORES, TURBOPROPULSORES E OUTRAS TURBINAS A GÁS</t>
  </si>
  <si>
    <t>OUTROS MOTORES E MÁQUINAS MOTRIZES</t>
  </si>
  <si>
    <t>BOMBAS PARA LÍQUIDOS, MESMO COM DISPOSITIVO MEDIDOR; ELEVADORES DE LÍQUIDOS</t>
  </si>
  <si>
    <t>BOMBAS DE AR OU DE VÁCUO, COMPRESSORES DE AR OU DE OUTROS GASES E VENTILADORES; COIFAS ASPIRANTES (EXAUSTORES*) PARA EXTRAÇÃO OU RECICLAGEM, COM VENTILADOR INCORPORADO, MESMO FILTRANTES</t>
  </si>
  <si>
    <t>MÁQUINAS E APARELHOS DE AR-CONDICIONADO CONTENDO UM VENTILADOR MOTORIZADO E DISPOSITIVOS PRÓPRIOS PARA MODIFICAR A TEMPERATURA E A UMIDADE, INCLUÍDOS AS MÁQUINAS E APARELHOS EM QUE A UMIDADE NÃO SEJA REGULÁVEL SEPARADAMENTE</t>
  </si>
  <si>
    <t>QUEIMADORES PARA ALIMENTAÇÃO DE FORNALHAS DE COMBUSTÍVEIS LÍQUIDOS, COMBUSTÍVEIS SÓLIDOS PULVERIZADOS OU DE GÁS; FORNALHAS AUTOMÁTICAS, INCLUÍDAS AS ANTEFORNALHAS, GRELHAS MECÂNICAS, DESCARREGADORES MECÂNICOS DE CINZAS E DISPOSITIVOS SEMELHANTES</t>
  </si>
  <si>
    <t xml:space="preserve">FORNOS INDUSTRIAIS OU DE LABORATÓRIO, INCLUÍDOS OS INCINERADORES, NÃO ELÉTRICOS </t>
  </si>
  <si>
    <t xml:space="preserve">Ver Nota (1) </t>
  </si>
  <si>
    <t>REFRIGERADORES, CONGELADORES ("FREEZERS") E OUTROS MATERIAIS, MÁQUINAS E APARELHOS PARA A PRODUÇÃO DE FRIO, COM EQUIPAMENTO ELÉTRICO OU OUTRO; BOMBAS DE CALOR, EXCLUÍDAS AS MÁQUINAS E APARELHOS DE AR-CONDICIONADO DA POSIÇÃO 8415</t>
  </si>
  <si>
    <t>APARELHOS E DISPOSITIVOS, MESMO AQUECIDOS ELETRICAMENTE, PARA TRATAMENTO DE MATÉRIAS POR MEIO DE OPERAÇÕES QUE IMPLIQUEM MUDANÇA DE TEMPERATURA, TAIS COMO AQUECIMENTO, COZIMENTO, TORREFAÇÃO, DESTILAÇÃO, RETIFICAÇÃO, ESTERILIZAÇÃO, PASTEURIZAÇÃO, ESTUFAGEM, SECAGEM, EVAPORAÇÃO, VAPORIZAÇÃO, CONDENSAÇÃO OU ARREFECIMENTO, EXCETO OS DE USO DOMÉSTICO; AQUECEDORES DE ÁGUA NÃO ELÉTRICOS, DE AQUECIMENTO INSTANTÂNEO OU DE ACUMULAÇÃO</t>
  </si>
  <si>
    <t>CALANDRAS E LAMINADORES, EXCETO OS DESTINADOS AO TRATAMENTO DE METAIS OU VIDRO, E SEUS CILINDROS</t>
  </si>
  <si>
    <t>CENTRIFUGADORES, INCLUÍDOS OS SECADORES CENTRÍFUGOS; APARELHOS PARA FILTRAR OU DEPURAR LÍQUIDOS OU GASES</t>
  </si>
  <si>
    <t>MÁQUINAS DE LAVAR LOUÇA; MÁQUINAS E APARELHOS PARA LIMPAR OU SECAR GARRAFAS OU OUTROS RECIPIENTES; MÁQUINAS E APARELHOS PARA ENCHER, FECHAR, ARROLHAR OU ROTULAR GARRAFAS, CAIXAS, LATAS, SACOS OU OUTROS RECIPIENTES; MÁQUINAS PARA CAPSULAR GARRAFAS, VASOS, TUBOS E RECIPIENTES SEMELHANTES; OUTRAS MÁQUINAS E APARELHOS PARA EMPACOTAR OU EMBALAR MERCADORIAS (INCLUÍDAS AS MÁQUINAS E APARELHOS PARA EMBALAR COM PELÍCULA TERMO-RETRÁTIL); MÁQUINAS E APARELHOS PARA GASEIFICAR BEBIDAS</t>
  </si>
  <si>
    <t>APARELHOS E INSTRUMENTOS DE PESAGEM, INCLUÍDAS AS BÁSCULAS E BALANÇAS PARA VERIFICAR PEÇAS USINADAS (FABRICADAS*), EXCLUÍDAS AS BALANÇAS SENSÍVEIS A PESOS NÃO SUPERIORES A 5cg; PESOS PARA QUAISQUER BALANÇAS</t>
  </si>
  <si>
    <t>APARELHOS MECÂNICOS (MESMO MANUAIS) PARA PROJETAR, DISPERSAR OU PULVERIZAR LÍQUIDOS OU PÓS; EXTINTORES, MESMO CARREGADOS; PISTOLAS AEROGRÁFICAS E APARELHOS SEMELHANTES; MÁQUINAS E APARELHOS DE JATO DE AREIA, DE JATO DE VAPOR E APARELHOS DE JATO SEMELHANTES</t>
  </si>
  <si>
    <t>TALHAS, CADERNAIS E MOITÕES; GUINCHOS E CABRESTANTES; MACACOS</t>
  </si>
  <si>
    <t>CÁBREAS; GUINDASTES, INCLUÍDOS OS DE CABO; PONTES ROLANTES, PÓRTICOS DE DESCARGA OU DE MOVIMENTAÇÃO, PONTES-GUINDASTES, CARROS-PÓRTICOS E CARROS-GUINDASTES</t>
  </si>
  <si>
    <t>EMPILHADEIRAS; OUTROS VEÍCULOS PARA MOVIMENTAÇÃO DE CARGA E SEMELHANTES, EQUIPADOS COM DISPOSITIVOS DE ELEVAÇÃO</t>
  </si>
  <si>
    <t>OUTRAS MÁQUINAS E APARELHOS DE ELEVAÇÃO, DE CARGA, DE DESCARGA OU DE MOVIMENTAÇÃO (POR EXEMPLO: ELEVADORES OU ASCENSORES, ESCADAS ROLANTES, TRANSPORTADORES, TELEFÉRICOS)</t>
  </si>
  <si>
    <t>"BULLDOZERS", "ANGLEDOZERS", NIVELADORES, RASPO-TRANSPORTADORES ("SCRAPERS"), PÁS MECÂNICAS, ESCAVADORES, CARREGADORAS E PÁS CARREGADORAS, COMPACTADORES E ROLOS OU CILINDROS COMPRESSORES, AUTOPROPULSORES</t>
  </si>
  <si>
    <t>OUTRAS MÁQUINAS E APARELHOS DE TERRAPLENAGEM, NIVELAMENTO, RASPAGEM, ESCAVAÇÃO, COMPACTAÇÃO, EXTRAÇÃO OU PERFURAÇÃO DA TERRA, DE MINERAIS OU MINÉRIOS; BATE-ESTACAS E ARRANCA-ESTACAS; LIMPA-NEVES</t>
  </si>
  <si>
    <t>MÁQUINAS E APARELHOS DE USO AGRÍCOLA, HORTÍCOLA OU FLORESTAL, PARA PREPARAÇÃO OU TRABALHO DO SOLO OU PARA CULTURA; ROLOS PARA GRAMADOS (RELVADOS), OU PARA CAMPOS DE ESPORTE</t>
  </si>
  <si>
    <t>MÁQUINAS E APARELHOS PARA COLHEITA OU DEBULHA DE PRODUTOS AGRÍCOLAS, INCLUÍDAS AS ENFARDADORAS DE PALHA OU FORRAGEM; CORTADORES DE GRAMA (RELVA) E CEIFEIRAS; MÁQUINAS PARA LIMPAR OU SELECIONAR OVOS, FRUTAS OU OUTROS PRODUTOS AGRÍCOLAS, EXCETO AS DA POSIÇÃO 8437</t>
  </si>
  <si>
    <t>MÁQUINAS DE ORDENHAR E MÁQUINAS E APARELHOS PARA A INDÚSTRIA DE LATICÍNIOS</t>
  </si>
  <si>
    <t>PRENSAS, ESMAGADORES E MÁQUINAS E APARELHOS SEMELHANTES, PARA FABRICAÇÃO DE VINHO, SIDRA, SUCO DE FRUTAS OU BEBIDAS SEMELHANTES</t>
  </si>
  <si>
    <t>OUTRAS MÁQUINAS E APARELHOS PARA AGRICULTURA, HORTICULTURA, SILVICULTURA, AVICULTURA OU APICULTURA, INCLUÍDOS OS GERMINADORES EQUIPADOS COM DISPOSITIVOS MECÂNICOS OU TÉRMICOS E AS CHOCADEIRAS E CRIADEIRAS PARA AVICULTURA</t>
  </si>
  <si>
    <t>MÁQUINAS PARA LIMPEZA, SELEÇÃO OU PENEIRAÇÃO DE GRÃOS OU DE PRODUTOS HORTÍCOLAS SECOS; MÁQUINAS E APARELHOS PARA A INDÚSTRIA DE MOAGEM OU TRATAMENTO DE CEREAIS OU DE PRODUTOS HORTÍCOLAS SECOS, EXCETO DOS TIPOS UTILIZADOS EM FAZENDAS</t>
  </si>
  <si>
    <t>MÁQUINAS E APARELHOS NÃO ESPECIFICADOS NEM COMPREENDIDOS EM OUTRAS POSIÇÕES DO PRESENTE CAPÍTULO, PARA PREPARAÇÃO OU FABRICAÇÃO INDUSTRIAIS DE ALIMENTOS OU DE BEBIDAS, EXCETO AS MÁQUINAS E APARELHOS PARA EXTRAÇÃO OU PREPARAÇÃO DE ÓLEOS OU GORDURAS VEGETAIS FIXOS OU DE ÓLEOS OU GORDURAS ANIMAIS</t>
  </si>
  <si>
    <t>MÁQUINAS E APARELHOS PARA FABRICAÇÃO DE PASTA DE MATÉRIAS FIBROSAS CELULÓSICAS OU PARA FABRICAÇÃO OU ACABAMENTO DE PAPEL OU CARTÃO</t>
  </si>
  <si>
    <t>MÁQUINAS E APARELHOS PARA BROCHURA OU ENCADERNAÇÃO, INCLUÍDAS AS MÁQUINAS DE COSTURAR CADERNOS</t>
  </si>
  <si>
    <t>OUTRAS MÁQUINAS E APARELHOS PARA O TRABALHO DA PASTA DE PAPEL, DO PAPEL OU CARTÃO, INCLUÍDAS AS CORTADEIRAS DE TODOS OS TIPOS</t>
  </si>
  <si>
    <t>MÁQUINAS, APARELHOS E MATERIAL (EXCETO AS MÁQUINAS-FERRAMENTAS DAS POSIÇÕES 8456 A 8465), PARA FUNDIR OU COMPOR CARACTERES TIPOGRÁFICOS OU PARA PREPARAÇÃO OU FABRICAÇÃO DE CLICHÊS, BLOCOS, CILINDROS OU OUTROS ELEMENTOS DE IMPRESSÃO; CARACTERES TIPOGRÁFICOS, CLICHÊS, BLOCOS, CILINDROS OU OUTROS ELEMENTOS DE IMPRESSÃO; PEDRAS LITOGRÁFICAS, BLOCOS, PLACAS E CILINDROS, PREPARADOS PARA IMPRESSÃO (POR EXEMPLO: APLAINADOS, GRANULADOS OU POLIDOS)</t>
  </si>
  <si>
    <t>MÁQUINAS E APARELHOS DE IMPRESSÃO, INCLUÍDAS AS MÁQUINAS DE IMPRESSÃO DE JATO DE TINTA, EXCETO AS DA POSIÇÃO 8471; MÁQUINAS AUXILIARES PARA IMPRESSÃO</t>
  </si>
  <si>
    <t>MÁQUINAS PARA EXTRUDAR, ESTIRAR, TEXTURIZAR OU CORTAR MATÉRIAS TÊXTEIS SINTÉTICAS OU ARTIFICIAIS</t>
  </si>
  <si>
    <t>MÁQUINAS PARA PREPARAÇÃO DE MATÉRIAS TÊXTEIS; MÁQUINAS PARA FIAÇÃO, DOBRAGEM OU TORÇÃO, DE MATÉRIAS TÊXTEIS E OUTRAS MÁQUINAS E APARELHOS PARA FABRICAÇÃO DE FIOS TÊXTEIS; MÁQUINAS DE BOBINAR (INCLUÍDAS AS BOBINADEIRAS DE TRAMA) OU DE DOBAR MATÉRIAS TÊXTEIS E MÁQUINAS PARA PREPARAÇÃO DE FIOS TÊXTEIS PARA SUA UTILIZAÇÃO NAS MÁQUINAS DAS POSIÇÕES 8446 OU 8447</t>
  </si>
  <si>
    <t>TEARES PARA TECIDOS</t>
  </si>
  <si>
    <t>TEARES PARA FABRICAR MALHAS, MÁQUINAS DE COSTURA POR ENTRELAÇAMENTO ("COUTURE-TRICOTAGE"), MÁQUINAS PARA FABRICAR GUIPURAS, TULES, RENDAS, BORDADOS, PASSAMANARIAS, GALÕES OU REDES; MÁQUINAS PARA INSERIR TUFOS</t>
  </si>
  <si>
    <t>MÁQUINAS E APARELHOS AUXILIARES PARA AS MÁQUINAS DAS POSIÇÕES 8444, 8445, 8446 OU 8447 (POR EXEMPLO: RATIERAS, MECANISMOS "JACQUARD", QUEBRA-URDIDURAS E QUEBRA-TRAMAS, MECANISMOS TROCA-LANÇADEIRAS)</t>
  </si>
  <si>
    <t>MÁQUINAS E APARELHOS PARA FABRICAÇÃO OU ACABAMENTO DE FELTRO OU DE FALSOS TECIDOS, EM PEÇA OU EM FORMAS DETERMINADAS, INCLUÍDAS AS MÁQUINAS E APARELHOS PARA FABRICAÇÃO DE CHAPÉUS DE FELTRO; FORMAS PARA CHAPÉUS E PARA ARTEFATOS DE USO SEMELHANTE</t>
  </si>
  <si>
    <t>MÁQUINAS DE LAVAR ROUPA, MESMO COM DISPOSITIVOS DE SECAGEM</t>
  </si>
  <si>
    <t>MÁQUINAS E APARELHOS (EXCETO AS MÁQUINAS DA POSIÇÃO 8450) PARA LAVAR, LIMPAR, ESPREMER, SECAR, PASSAR, PRENSAR (INCLUÍDAS AS PRENSAS FIXADORAS), BRANQUEAR, TINGIR, PARA APRESTO E ACABAMENTO, PARA REVESTIR OU IMPREGNAR FIOS, TECIDOS OU OBRAS DE MATÉRIAS TÊXTEIS E MÁQUINAS PARA REVESTIR TECIDOS-BASE OU OUTROS SUPORTES UTILIZADOS NA FABRICAÇÃO DE REVESTIMENTOS PARA PAVIMENTOS, TAIS COMO LINÓLEO; MÁQUINAS PARA ENROLAR, DESENROLAR, DOBRAR, CORTAR OU DENTEAR TECIDOS</t>
  </si>
  <si>
    <t>MÁQUINAS DE COSTURA, EXCETO AS DE COSTURAR CADERNOS DA POSIÇÃO 8440; MÓVEIS, BASES E TAMPAS, PRÓPRIOS PARA MÁQUINAS DE COSTURA; AGULHAS PARA MÁQUINAS DE COSTURA</t>
  </si>
  <si>
    <t>MÁQUINAS E APARELHOS PARA PREPARAR, CURTIR OU TRABALHAR COUROS OU PELES, OU PARA FABRICAR OU CONSERTAR CALÇADOS E OUTRAS OBRAS DE COURO OU DE PELE, EXCETO MÁQUINAS DE COSTURA</t>
  </si>
  <si>
    <t>CONVERSORES, CADINHOS OU COLHERES DE FUNDIÇÃO, LINGOTEIRAS E MÁQUINAS DE VAZAR (MOLDAR), PARA METALURGIA, ACIARIA OU FUNDIÇÃO</t>
  </si>
  <si>
    <t>LAMINADORES DE METAIS E SEUS CILINDROS</t>
  </si>
  <si>
    <t>MÁQUINAS-FERRAMENTAS QUE TRABALHEM POR ELIMINAÇÃO DE QUALQUER MATÉRIA, OPERANDO POR "LASER" OU POR OUTROS FEIXES DE LUZ OU DE FÓTONS, POR ULTRA-SOM, ELETRO-EROSÃO, PROCESSOS ELETROQUÍMICOS, FEIXES DE ELÉTRONS, FEIXES IÔNICOS OU POR JATO DE PLASMA</t>
  </si>
  <si>
    <t>CENTROS DE USINAGEM (CENTROS DE MAQUINAGEM*), MÁQUINAS DE SISTEMA MONOSTÁTICO ("SINGLE STATION") E MÁQUINAS DE ESTAÇÕES MÚLTIPLAS, PARA TRABALHAR METAIS</t>
  </si>
  <si>
    <t>TORNOS (INCLUÍDOS OS CENTROS DE TORNEAMENTO) PARA METAIS.</t>
  </si>
  <si>
    <t>MÁQUINAS-FERRAMENTAS (INCLUÍDAS AS UNIDADES COM CABEÇA DESLIZANTE) PARA FURAR, MANDRILAR, FRESAR OU ROSCAR INTERIOR E EXTERIORMENTE METAIS, POR ELIMINAÇÃO DE MATÉRIA, EXCETO OS TORNOS (INCLUÍDOS OS CENTROS DE TORNEAMENTO) DA POSIÇÃO 8458</t>
  </si>
  <si>
    <t>MÁQUINAS-FERRAMENTAS PARA REBARBAR, AFIAR, AMOLAR, RETIFICAR, BRUNIR, POLIR OU REALIZAR OUTRAS OPERAÇÕES DE ACABAMENTO EM METAIS OU CERAMAIS ("CERMETS") POR MEIO DE MÓS, DE ABRASIVOS OU DE PRODUTOS POLIDORES, EXCETO AS MÁQUINAS DE CORTAR OU ACABAR ENGRENAGENS DA POSIÇÃO 8461</t>
  </si>
  <si>
    <t>MÁQUINAS-FERRAMENTAS PARA APLAINAR, PLAINAS-LIMADORAS, MÁQUINAS-FERRAMENTAS PARA ESCATELAR, BROCHAR, CORTAR OU ACABAR ENGRENAGENS, SERRAR, SECCIONAR E OUTRAS MÁQUINAS-FERRAMENTAS QUE TRABALHEM POR ELIMINAÇÃO DE METAL OU DE CERAMAIS ("CERMETS"), NÃO ESPECIFICADAS NEM COMPREENDIDAS EM OUTRAS POSIÇÕES</t>
  </si>
  <si>
    <t>MÁQUINAS-FERRAMENTAS (INCLUÍDAS AS PRENSAS) PARA FORJAR OU ESTAMPAR, MARTELOS, MARTELOS-PILÕES E MARTINETES, PARA TRABALHAR METAIS; MÁQUINAS-FERRAMENTAS (INCLUÍDAS AS PRENSAS) PARA ENROLAR, ARQUEAR, DOBRAR, ENDIREITAR, APLANAR, CISALHAR, PUNCIONAR OU CHANFRAR METAIS; PRENSAS PARA TRABALHAR METAIS OU CARBONETOS METÁLICOS, NÃO ESPECIFICADAS ACIMA</t>
  </si>
  <si>
    <t>OUTRAS MÁQUINAS-FERRAMENTAS PARA TRABALHAR METAIS OU CERAMAIS ("CERMETS"), QUE TRABALHEM SEM ELIMINAÇÃO DE MATÉRIA</t>
  </si>
  <si>
    <t>MÁQUINAS-FERRAMENTAS PARA TRABALHAR PEDRA, PRODUTOS CERÂMICOS, CONCRETO (BETÃO), FIBROCIMENTO OU MATÉRIAS MINERAIS SEMELHANTES, OU PARA O TRABALHO A FRIO DO VIDRO</t>
  </si>
  <si>
    <t>MÁQUINAS-FERRAMENTAS (INCLUÍDAS AS MÁQUINAS PARA PREGAR, GRAMPEAR, COLAR OU REUNIR POR QUALQUER OUTRO MODO) PARA TRABALHAR MADEIRA, CORTIÇA, OSSO, BORRACHA ENDURECIDA, PLÁSTICOS DUROS OU MATÉRIAS DURAS SEMELHANTES</t>
  </si>
  <si>
    <t>FERRAMENTAS PNEUMÁTICAS, HIDRÁULICAS OU DE MOTOR, NÃO ELÉTRICO, INCORPORADO, DE USO MANUAL</t>
  </si>
  <si>
    <t>MÁQUINAS E APARELHOS PARA SOLDAR, MESMO DE CORTE, EXCETO OS DA POSIÇÃO 8515; MÁQUINAS E APARELHOS A GÁS, PARA TÊMPERA SUPERFICIAL</t>
  </si>
  <si>
    <t>MÁQUINAS DE ESCREVER, EXCETO AS IMPRESSORAS DA POSIÇÃO 8471; MÁQUINAS DE TRATAMENTO DE TEXTOS</t>
  </si>
  <si>
    <t>MÁQUINAS DE CALCULAR QUE PERMITAM GRAVAR, REPRODUZIR E VISUALIZAR INFORMAÇÕES, COM FUNÇÃO DE CÁLCULO INCORPORADA; MÁQUINAS DE CONTABILIDADE, MÁQUINAS DE FRANQUEAR, DE EMITIR BILHETES E MÁQUINAS SEMELHANTES, COM DISPOSITIVO DE CÁLCULO INCORPORADO; CAIXAS REGISTRADORAS</t>
  </si>
  <si>
    <t>8470.21</t>
  </si>
  <si>
    <t>--Máquinas eletrônicas de calcular com dispositivo impressor incorporado</t>
  </si>
  <si>
    <t>8470.29</t>
  </si>
  <si>
    <t>--Outras máquinas eletrônicas de calcular, exceto de bolso</t>
  </si>
  <si>
    <t>10</t>
  </si>
  <si>
    <t>8470.30</t>
  </si>
  <si>
    <t>-Outras máquinas de calcular</t>
  </si>
  <si>
    <t>8470.40</t>
  </si>
  <si>
    <t>-Máquinas de contabilidade</t>
  </si>
  <si>
    <t>8470.50</t>
  </si>
  <si>
    <t>-Caixas registradoras</t>
  </si>
  <si>
    <t>8470.90</t>
  </si>
  <si>
    <t>Máquinas de franquear correspondência</t>
  </si>
  <si>
    <t>MÁQUINAS AUTOMÁTICAS PARA PROCESSAMENTO DE DADOS E SUAS UNIDADES; LEITORES MAGNÉTICOS OU ÓPTICOS, MÁQUINAS PARA REGISTRAR DADOS EM SUPORTE SOB FORMA CODIFICADA, E MÁQUINAS PARA PROCESSAMENTO DESSES DADOS, NÃO ESPECIFICADAS NEM COMPREENDIDAS EM OUTRAS POSIÇÕES</t>
  </si>
  <si>
    <t>OUTRAS MÁQUINAS E APARELHOS DE ESCRITÓRIO [POR EXEMPLO: DUPLICADORES HECTOGRÁFICOS OU A ESTÊNCIL, MÁQUINAS PARA IMPRIMIR ENDEREÇOS, DISTRIBUIDORES AUTOMÁTICOS DE PAPEL-MOEDA, MÁQUINAS PARA SELECIONAR, CONTAR OU EMPACOTAR MOEDAS, APONTADORES (AFIADORES) MECÂNICOS DE LÁPIS, PERFURADORES OU GRAMPEADORES]</t>
  </si>
  <si>
    <t>MÁQUINAS E APARELHOS PARA SELECIONAR, PENEIRAR, SEPARAR, LAVAR, ESMAGAR, MOER, MISTURAR OU AMASSAR TERRAS, PEDRAS, MINÉRIOS OU OUTRAS SUBSTÂNCIAS MINERAIS SÓLIDAS (INCLUÍDOS OS PÓS E PASTAS); MÁQUINAS PARA AGLOMERAR OU MOLDAR COMBUSTÍVEIS MINERAIS SÓLIDOS, PASTAS CERÂMICAS, CIMENTO, GESSO OU OUTRAS MATÉRIAS MINERAIS EM PÓ OU EM PASTA; MÁQUINAS PARA FAZER MOLDES DE AREIA PARA FUNDIÇÃO</t>
  </si>
  <si>
    <t>MÁQUINAS PARA MONTAGEM DE LÂMPADAS, TUBOS OU VÁLVULAS, ELÉTRICOS OU ELETRÔNICOS, OU DE LÂMPADAS DE LUZ RELÂMPAGO ("FLASH"), QUE TENHAM INVÓLUCRO DE VIDRO; MÁQUINAS PARA FABRICAÇÃO OU TRABALHO A QUENTE DO VIDRO OU DAS SUAS OBRAS</t>
  </si>
  <si>
    <t>MÁQUINAS AUTOMÁTICAS DE VENDA DE PRODUTOS (POR EXEMPLO: SELOS, CIGARROS, ALIMENTOS OU BEBIDAS), INCLUÍDAS AS MÁQUINAS DE TROCAR DINHEIRO</t>
  </si>
  <si>
    <t>MÁQUINAS E APARELHOS PARA TRABALHAR BORRACHA OU PLÁSTICOS OU PARA FABRICAÇÃO DE PRODUTOS DESSAS MATÉRIAS, NÃO ESPECIFICADOS NEM COMPREENDIDOS EM OUTRAS POSIÇÕES DESTE CAPÍTULO</t>
  </si>
  <si>
    <t>MÁQUINAS E APARELHOS PARA PREPARAR OU TRANSFORMAR FUMO (TABACO), NÃO ESPECIFICADOS NEM COMPREENDIDOS EM OUTRAS POSIÇÕES DESTE CAPÍTULO</t>
  </si>
  <si>
    <t>MÁQUINAS E APARELHOS MECÂNICOS COM FUNÇÃO PRÓPRIA, NÃO ESPECIFICADOS NEM COMPREENDIDOS EM OUTRAS POSIÇÕES DESTE CAPÍTULO</t>
  </si>
  <si>
    <t>8479.10</t>
  </si>
  <si>
    <t>-Máquinas e aparelhos para obras públicas, construção civil ou trabalhos semelhantes</t>
  </si>
  <si>
    <t>4</t>
  </si>
  <si>
    <t>8479.20</t>
  </si>
  <si>
    <t>-Máquinas e aparelhos para extração ou preparação de óleos ou gorduras vegetais fixos ou de óleos ou gorduras animais</t>
  </si>
  <si>
    <t>8479.30</t>
  </si>
  <si>
    <t>-Prensas para fabricação de painéis de partículas, de fibras de madeira ou de outras matérias lenhosas, e outras máquinas e aparelhos para tratamento de madeira ou de cortiça</t>
  </si>
  <si>
    <t>8479.40</t>
  </si>
  <si>
    <t>-Máquinas para fabricação de cordas ou cabos</t>
  </si>
  <si>
    <t>8479.50</t>
  </si>
  <si>
    <t>-Robôs industriais, não especificados nem compreendidos em outras posições</t>
  </si>
  <si>
    <t>8479.60</t>
  </si>
  <si>
    <t>-Aparelhos de evaporação para arrefecimento do ar</t>
  </si>
  <si>
    <t>8479.8</t>
  </si>
  <si>
    <t>-Outras máquinas e aparelhos</t>
  </si>
  <si>
    <t>8479.81</t>
  </si>
  <si>
    <t>--Para tratamento de metais, incluídas as bobinadoras para enrolamentos elétricos</t>
  </si>
  <si>
    <t>8479.82</t>
  </si>
  <si>
    <t>--Para misturar, amassar, esmagar, moer, separar, peneirar, homogeneizar, emulsionar ou agitar</t>
  </si>
  <si>
    <t>8479.89</t>
  </si>
  <si>
    <t>--Outros</t>
  </si>
  <si>
    <t>CAIXAS DE FUNDIÇÃO; PLACAS DE FUNDO PARA MOLDES; MODELOS PARA MOLDES; MOLDES PARA METAIS (EXCETO LINGOTEIRAS), CARBONETOS METÁLICOS, VIDRO, MATÉRIAS MINERAIS, BORRACHA OU PLÁSTICOS</t>
  </si>
  <si>
    <t>Capítulo 85</t>
  </si>
  <si>
    <t>MÁQUINAS, APARELHOS E MATERIAIS ELÉTRICOS, APARELHOS DE GRAVAÇÃO OU DE REPRODUÇÃO DE SOM, APARELHOS DE GRAVAÇÃO OU DE REPRODUÇÃO DE IMAGENS E DE SOM EM TELEVISÃO</t>
  </si>
  <si>
    <t>MOTORES E GERADORES, ELÉTRICOS, EXCETO OS GRUPOS ELETROGÊNEOS</t>
  </si>
  <si>
    <t>GRUPOS ELETROGÊNEOS E CONVERSORES ROTATIVOS, ELÉTRICOS</t>
  </si>
  <si>
    <t>TRANSFORMADORES ELÉTRICOS, CONVERSORES ELÉTRICOS ESTÁTICOS (RETIFICADORES, POR EXEMPLO), BOBINAS DE REATÂNCIA E DE AUTO-INDUÇÃO</t>
  </si>
  <si>
    <t>FERRAMENTAS ELETROMECÂNICAS DE MOTOR ELÉTRICO INCORPORADO, DE USO MANUAL</t>
  </si>
  <si>
    <t>APARELHOS OU MÁQUINAS DE TOSQUIAR DE MOTOR ELÉTRICO INCORPORADO</t>
  </si>
  <si>
    <t>FORNOS ELÉTRICOS INDUSTRIAIS OU DE LABORATÓRIO, INCLUÍDOS OS QUE FUNCIONAM POR INDUÇÃO OU POR PERDAS DIELÉTRICAS; OUTROS APARELHOS INDUSTRIAIS OU DE LABORATÓRIO PARA TRATAMENTO TÉRMICO DE MATÉRIAS POR INDUÇÃO OU POR PERDAS DIELÉTRICAS</t>
  </si>
  <si>
    <t>MÁQUINAS E APARELHOS PARA SOLDAR (MESMO DE CORTE) ELÉTRICOS (INCLUÍDOS OS A GÁS AQUECIDO ELETRICAMENTE), A "LASER" OU OUTROS FEIXES DE LUZ OU DE FÓTONS, A ULTRA-SOM, A FEIXES DE ELÉTRONS, A IMPULSOS MAGNÉTICOS OU A JATO DE PLASMA; MÁQUINAS E APARELHOS ELÉTRICOS PARA PROJEÇÃO A QUENTE DE METAIS OU DE CERAMAIS ("CERMETS")</t>
  </si>
  <si>
    <t>APARELHOS ELÉTRICOS PARA AQUECIMENTO DE AMBIENTES, DO SOLO OU PARA USOS SEMELHANTES</t>
  </si>
  <si>
    <t>APARELHOS ELÉTRICOS PARA TELEFONIA OU TELEGRAFIA, POR FIO, INCLUÍDOS OS APARELHOS TELEFÔNICOS POR FIO CONJUGADO COM UM APARELHO TELEFÔNICO PORTÁTIL SEM FIO E OS APARELHOS DE TELECOMUNICAÇÃO POR CORRENTE PORTADORA OU DE TELECOMUNICAÇÃO DIGITAL; VIDEOFONES</t>
  </si>
  <si>
    <t>GRAVADORES DE DADOS DE VÔO</t>
  </si>
  <si>
    <t>APARELHOS VIDEOFÔNICOS DE GRAVAÇÃO OU DE REPRODUÇÃO, MESMO INCORPORANDO UM RECEPTOR DE SINAIS VIDEOFÔNICOS</t>
  </si>
  <si>
    <t>8521.10</t>
  </si>
  <si>
    <t>Gravador-reprodutor de fita magnética, sem sintonizador</t>
  </si>
  <si>
    <t>8521.90</t>
  </si>
  <si>
    <t>Gravador-reprodutor e editor de imagem e som, em discos, por meio magnético, óptico ou opto-magnético</t>
  </si>
  <si>
    <t>DISCOS, FITAS E OUTROS SUPORTES GRAVADOS, COM EXCLUSÃO DOS PRODUTOS DO CAPÍTULO 37</t>
  </si>
  <si>
    <t>8524.3</t>
  </si>
  <si>
    <t>-Discos para sistemas de leitura por raio "laser":</t>
  </si>
  <si>
    <t>3</t>
  </si>
  <si>
    <t>8524.40</t>
  </si>
  <si>
    <t>-Fitas magnéticas para reprodução de fenômenos diferentes do som e da imagem</t>
  </si>
  <si>
    <t>8524.5</t>
  </si>
  <si>
    <t>-Outras fitas magnéticas</t>
  </si>
  <si>
    <t>8524.60</t>
  </si>
  <si>
    <t>-Cartões magnéticos</t>
  </si>
  <si>
    <t>APARELHOS TRANSMISSORES (EMISSORES) PARA RADIOTELEFONIA, RADIOTELEGRAFIA, RADIODIFUSÃO OU TELEVISÃO, MESMO INCORPORANDO UM APARELHO DE RECEPÇÃO OU UM APARELHO DE GRAVAÇÃO OU DE REPRODUÇÃO DE SOM; CÂMERAS DE TELEVISÃO; CÂMERAS DE VÍDEO DE IMAGENS FIXAS E OUTRAS CÂMERAS ("CAMCORDERS")</t>
  </si>
  <si>
    <t>APARELHOS DE RADIODETECÇÃO E DE RADIOSSONDAGEM (RADAR), APARELHOS DE RADIONAVEGAÇÃO E APARELHOS DE RADIOTELECOMANDO</t>
  </si>
  <si>
    <t>APARELHOS RECEPTORES PARA RADIOTELEFONIA, RADIOTELEGRAFIA OU RADIODIFUSÃO, EXCETO DE USO DOMÉSTICO</t>
  </si>
  <si>
    <t>MÁQUINAS E APARELHOS ELÉTRICOS COM FUNÇÃO PRÓPRIA, NÃO ESPECIFICADOS NEM COMPREENDIDOS EM OUTRAS POSIÇÕES DO PRESENTE CAPÍTULO</t>
  </si>
  <si>
    <t>Capítulo 86</t>
  </si>
  <si>
    <t>VEÍCULOS E MATERIAL PARA VIAS FÉRREAS OU SEMELHANTES, APARELHOS MECÂNICOS (INCLUÍDOS OS ELETROMECÂNICOS) DE SINALIZAÇÃO PARA VIAS DE COMUNICAÇÃO</t>
  </si>
  <si>
    <t>LOCOMOTIVAS E LOCOTRATORES, DE FONTE EXTERNA DE ELETRICIDADE OU DE ACUMULADORES ELÉTRICOS</t>
  </si>
  <si>
    <t>OUTRAS LOCOMOTIVAS E LOCOTRATORES; TÊNDERES</t>
  </si>
  <si>
    <t>LITORINAS (AUTOMOTORAS), MESMO PARA CIRCULAÇÃO URBANA, EXCETO AS DA POSIÇÃO 8604</t>
  </si>
  <si>
    <t>VEÍCULOS PARA INSPEÇÃO E MANUTENÇÃO DE VIAS FÉRREAS OU SEMELHANTES, MESMO AUTOPROPULSORES (POR EXEMPLO: VAGÕES-OFICINAS, VAGÕES-GUINDASTES, VAGÕES EQUIPADOS COM BATEDORES DE BALASTRO, ALINHADORES DE VIAS, VIATURAS PARA TESTES E DRESINAS)</t>
  </si>
  <si>
    <t>VAGÕES DE PASSAGEIROS, FURGÕES PARA BAGAGEM, VAGÕES-POSTAIS E OUTROS VAGÕES ESPECIAIS, PARA VIAS FÉRREAS OU SEMELHANTES (EXCLUÍDAS AS VIATURAS DA POSIÇÃO 8604)</t>
  </si>
  <si>
    <t>VAGÕES PARA TRANSPORTE DE MERCADORIAS SOBRE VIAS FÉRREAS</t>
  </si>
  <si>
    <t>Aparelhos mecânicos (incluídos os eletromecânicos) de sinalização, de segurança, de controle ou de comando para vias férreas ou semelhantes, rodoviárias ou fluviais, para áreas ou parques de estacionamento, instalações portuárias ou para aeródromos</t>
  </si>
  <si>
    <t>CONTEINERES (CONTENTORES), INCLUÍDOS OS DE TRANSPORTE DE FLUIDOS, ESPECIALMENTE CONCEBIDOS E EQUIPADOS PARA UM OU VÁRIOS MEIOS DE TRANSPORTE</t>
  </si>
  <si>
    <t>Capítulo 87</t>
  </si>
  <si>
    <t>VEÍCULOS AUTOMÓVEIS, TRATORES, CICLOS E OUTROS</t>
  </si>
  <si>
    <t>VEÍCULOS TERRESTRES</t>
  </si>
  <si>
    <t>TRATORES (EXCETO OS CARROS-TRATORES DA POSIÇÃO 8709)</t>
  </si>
  <si>
    <t>VEÍCULOS AUTOMÓVEIS PARA TRANSPORTE DE 10 PESSOAS OU MAIS, INCLUINDO O MOTORISTA</t>
  </si>
  <si>
    <t>AUTOMÓVEIS DE PASSAGEIROS E OUTROS VEÍCULOS AUTOMÓVEIS PRINCIPALMENTE CONCEBIDOS PARA TRANSPORTE DE PESSOAS (EXCETO OS DA POSIÇÃO 8702), INCLUÍDOS OS VEÍCULOS DE USO MISTO ("STATION WAGONS") E OS AUTOMÓVEIS DE CORRIDA</t>
  </si>
  <si>
    <t>VEÍCULOS AUTOMÓVEIS PARA TRANSPORTE DE MERCADORIAS</t>
  </si>
  <si>
    <t>VEÍCULOS AUTOMÓVEIS PARA USOS ESPECIAIS (POR EXEMPLO: AUTO-SOCORROS, CAMINHÕES-GUINDASTES, VEÍCULOS DE COMBATE A INCÊNDIOS, CAMINHÕES-BETONEIRAS, VEÍCULOS PARA VARRER, VEÍCULOS PARA ESPALHAR, VEÍCULOS-OFICINAS, VEÍCULOS RADIOLÓGICOS), EXCETO OS CONCEBIDOS PRINCIPALMENTE PARA TRANSPORTE DE PESSOAS OU DE MERCADORIAS</t>
  </si>
  <si>
    <t>VEÍCULOS AUTOMÓVEIS SEM DISPOSITIVO DE ELEVAÇÃO, DOS TIPOS UTILIZADOS EM FÁBRICAS, ARMAZÉNS, PORTOS OU AEROPORTOS, PARA TRANSPORTE DE MERCADORIAS A CURTAS DISTÂNCIAS; CARROS-TRATORES DOS TIPOS UTILIZADOS NAS ESTAÇÕES FERROVIÁRIAS</t>
  </si>
  <si>
    <t>MOTOCICLETAS (INCLUÍDOS OS CICLOMOTORES) E OUTROS CICLOS EQUIPADOS COM MOTOR AUXILIAR, MESMO COM CARRO LATERAL; CARROS LATERAIS</t>
  </si>
  <si>
    <t>REBOQUES E SEMI-REBOQUES, PARA QUAISQUER VEÍCULOS; OUTROS VEÍCULOS NÃO AUTOPROPULSORES</t>
  </si>
  <si>
    <t>Capítulo 88</t>
  </si>
  <si>
    <t>AERONAVES E APARELHOS ESPACIAIS</t>
  </si>
  <si>
    <t>BALÕES E DIRIGÍVEIS; PLANADORES, ASAS VOADORAS E OUTROS VEÍCULOS AÉREOS, NÃO CONCEBIDOS PARA PROPULSÃO COM MOTOR</t>
  </si>
  <si>
    <t>OUTROS VEÍCULOS AÉREOS (POR EXEMPLO: HELICÓPTEROS, AVIÕES); VEÍCULOS ESPACIAIS (INCLUÍDOS OS SATÉLITES) E SEUS VEÍCULOS DE LANÇAMENTO, E VEÍCULOS SUBORBITAIS</t>
  </si>
  <si>
    <t>PÁRA-QUEDAS (INCLUÍDOS OS PÁRA-QUEDAS DIRIGÍVEIS E OS PARAPENTES) E OS PÁRA-QUEDAS GIRATÓRIOS</t>
  </si>
  <si>
    <t>APARELHOS E DISPOSITIVOS PARA LANÇAMENTO DE VEÍCULOS AÉREOS; APARELHOS E DISPOSITIVOS PARA ATERRISSAGEM DE VEÍCULOS AÉREOS EM PORTA-AVIÕES E APARELHOS E DISPOSITIVOS SEMELHANTES; APARELHOS SIMULADORES DE VÔO EM TERRA</t>
  </si>
  <si>
    <t>Capítulo 89</t>
  </si>
  <si>
    <t>EMBARCAÇÕES E ESTRUTURAS FLUTUANTES</t>
  </si>
  <si>
    <t>TRANSATLÂNTICOS, BARCOS DE CRUZEIRO, "FERRY-BOATS", CARGUEIROS, CHATAS E EMBARCAÇÕES SEMELHANTES, PARA O TRANSPORTE DE PESSOAS OU DE MERCADORIAS</t>
  </si>
  <si>
    <t>BARCOS DE PESCA; NAVIOS-FÁBRICAS E OUTRAS EMBARCAÇÕES PARA O TRATAMENTO OU CONSERVAÇÃO DE PRODUTOS DA PESCA</t>
  </si>
  <si>
    <t>IATES E OUTROS BARCOS E EMBARCAÇÕES DE RECREIO OU DE ESPORTE; BARCOS A REMOS E CANOAS</t>
  </si>
  <si>
    <t>8903.10</t>
  </si>
  <si>
    <t>-Barcos infláveis</t>
  </si>
  <si>
    <t>8903.9</t>
  </si>
  <si>
    <t>-Outros</t>
  </si>
  <si>
    <t>REBOCADORES E BARCOS CONCEBIDOS PARA EMPURRAR OUTRAS EMBARCAÇÕES</t>
  </si>
  <si>
    <t>BARCOS-FARÓIS, BARCOS-BOMBAS, DRAGAS, GUINDASTES FLUTUANTES E OUTRAS EMBARCAÇÕES EM QUE A NAVEGAÇÃO É ACESSÓRIA DA FUNÇÃO PRINCIPAL; DOCAS OU DIQUES FLUTUANTES; PLATAFORMAS DE PERFURAÇÃO OU DE EXPLORAÇÃO, FLUTUANTES OU SUBMERSÍVEIS</t>
  </si>
  <si>
    <t>%</t>
  </si>
  <si>
    <t>OUTRAS EMBARCAÇÕES, INCLUÍDOS OS NAVIOS DE GUERRA E OS BARCOS SALVA-VIDAS, EXCETO OS BARCOS A REMO</t>
  </si>
  <si>
    <t>OUTRAS ESTRUTURAS FLUTUANTES (POR EXEMPLO: BALSAS, RESERVATÓRIOS, CAIXÕES, BÓIAS DE AMARRAÇÃO, BÓIAS DE SINALIZAÇÃO E SEMELHANTES)</t>
  </si>
  <si>
    <t>8907.10</t>
  </si>
  <si>
    <t>-Balsas infláveis</t>
  </si>
  <si>
    <t>8907.90</t>
  </si>
  <si>
    <t>-Outras</t>
  </si>
  <si>
    <t>Capítulo 90</t>
  </si>
  <si>
    <t>INSTRUMENTOS E APARELHOS DE ÓPTICA, FOTOGRAFIA OU CINEMATOGRAFIA, MEDIDA, CONTROLE OU DE PRECISÃO; INSTRUMENTOS E APARELHOS MÉDICO-CIRÚRGICOS</t>
  </si>
  <si>
    <t>BINÓCULOS, LUNETAS, INCLUÍDAS AS ASTRONÔMICAS, TELESCÓPIOS ÓPTICOS, E SUAS ARMAÇÕES; OUTROS INSTRUMENTOS DE ASTRONOMIA E SUAS ARMAÇÕES, EXCETO OS APARELHOS DE RADIOASTRONOMIA</t>
  </si>
  <si>
    <t>APARELHOS FOTOGRÁFICOS; APARELHOS E DISPOSITIVOS, EXCLUÍDAS AS LÂMPADAS E TUBOS, DE LUZ-RELÂMPAGO ("FLASH"), PARA FOTOGRAFIA</t>
  </si>
  <si>
    <t>CÂMERAS E PROJETORES, CINEMATOGRÁFICOS, MESMO COM APARELHOS DE GRAVAÇÃO OU DE REPRODUÇÃO DE SOM INCORPORADOS</t>
  </si>
  <si>
    <t>APARELHOS DE PROJEÇÃO FIXA; APARELHOS FOTOGRÁFICOS, DE AMPLIAÇÃO OU DE REDUÇÃO</t>
  </si>
  <si>
    <t>APARELHOS DE FOTOCÓPIA, POR SISTEMA ÓPTICO OU POR CONTATO, E APARELHOS DE TERMOCÓPIA</t>
  </si>
  <si>
    <t>APARELHOS DOS TIPOS USADOS NOS LABORATÓRIOS FOTOGRÁFICOS OU CINEMATOGRÁFICOS (INCLUÍDOS OS APARELHOS PARA PROJEÇÃO OU EXECUÇÃO DE TRAÇADOS DE CIRCUITOS SOBRE SUPERFÍCIES SENSIBILIZADAS DE MATERIAIS SEMICONDUTORES); NEGATOSCÓPIOS; TELAS PARA PROJEÇÃO</t>
  </si>
  <si>
    <t>MICROSCÓPIOS ÓPTICOS, INCLUÍDOS OS MICROSCÓPIOS PARA FOTOMICROGRAFIA, CINEFOTOMICROGRAFIA OU MICROPROJEÇÃO</t>
  </si>
  <si>
    <t>MICROSCÓPIOS (EXCETO ÓPTICOS) E DIFRATÓGRAFOS</t>
  </si>
  <si>
    <t>INSTRUMENTOS E APARELHOS DE GEODÉSIA, TOPOGRAFIA, AGRIMENSURA, NIVELAMENTO, FOTOGRAMETRIA, HIDROGRAFIA, OCEANOGRAFIA, HIDROLOGIA, METEOROLOGIA OU DE GEOFÍSICA, EXCETO BÚSSOLAS; TELÊMETROS</t>
  </si>
  <si>
    <t>BALANÇAS SENSÍVEIS A PESOS IGUAIS OU INFERIORES A 5cg, COM OU SEM PESOS</t>
  </si>
  <si>
    <t>INSTRUMENTOS DE DESENHO, DE TRAÇADO OU DE CÁLCULO (POR EXEMPLO: MÁQUINAS DE DESENHAR, PANTÓGRAFOS, TRANSFERIDORES, ESTOJOS DE DESENHO, RÉGUAS DE CÁLCULO E DISCOS DE CÁLCULO); INSTRUMENTOS DE MEDIDA DE DISTÂNCIAS DE USO MANUAL (POR EXEMPLO: METROS, MICRÔMETROS, PAQUÍMETROS E CALIBRES), NÃO ESPECIFICADOS NEM COMPREENDIDOS EM OUTRAS POSIÇÕES DO PRESENTE CAPÍTULO</t>
  </si>
  <si>
    <t>INSTRUMENTOS E APARELHOS PARA MEDICINA, CIRURGIA, ODONTOLOGIA E VETERINÁRIA, INCLUÍDOS OS APARELHOS PARA CINTILOGRAFIA E OUTROS APARELHOS ELETROMÉDICOS, BEM COMO OS APARELHOS PARA TESTES VISUAIS</t>
  </si>
  <si>
    <t>9018.1</t>
  </si>
  <si>
    <t>-Aparelhos de eletrodiagnóstico (incluídos os aparelhos de exploração funcional e os de verificação de parâmetros fisiológicos)</t>
  </si>
  <si>
    <t>9018.20</t>
  </si>
  <si>
    <t>-Aparelhos de raios ultravioleta ou infravermelhos</t>
  </si>
  <si>
    <t>9018.4</t>
  </si>
  <si>
    <t>-Outros instrumentos e aparelhos para odontologia</t>
  </si>
  <si>
    <t>9018.41</t>
  </si>
  <si>
    <t>--Aparelhos dentários de brocar, mesmo combinados numa base comum com outros equipamentos dentários</t>
  </si>
  <si>
    <t>9018.49</t>
  </si>
  <si>
    <t>--Outros instrumentos e aparelhos para odontologia</t>
  </si>
  <si>
    <t>9018.50</t>
  </si>
  <si>
    <t>-Outros instrumentos e aparelhos para oftalmologia</t>
  </si>
  <si>
    <t>9018.90</t>
  </si>
  <si>
    <t>-Outros instrumentos e aparelhos</t>
  </si>
  <si>
    <t>APARELHOS DE MECANOTERAPIA; APARELHOS DE MASSAGEM; APARELHOS DE PSICOTÉCNICA; APARELHOS DE OZONOTERAPIA, DE OXIGENOTERAPIA, DE AEROSSOLTERAPIA, APARELHOS RESPIRATÓRIOS DE REANIMAÇÃO E OUTROS APARELHOS DE TERAPIA RESPIRATÓRIA</t>
  </si>
  <si>
    <t>OUTROS APARELHOS REPIRATÓRIOS E MÁSCARAS CONTRA GASES, EXCETO AS MÁSCARAS DE PROTEÇÃO DESPROVIDAS DE MECANISMO E DE ELEMENTO FILTRANTE AMOVÍVEL</t>
  </si>
  <si>
    <t>APARELHOS DE RAIOS X E APARELHOS QUE UTILIZEM RADIAÇÕES ALFA, BETA OU GAMA, MESMO PARA USOS MÉDICOS, CIRÚRGICOS, ODONTOLÓGICOS OU VETERINÁRIOS, INCLUÍDOS OS APARELHOS DE RADIOFOTOGRAFIA OU DE RADIOTERAPIA, OS TUBOS DE RAIOS X E OUTROS DISPOSITIVOS GERADORES DE RAIOS X, OS GERADORES DE TENSÃO, AS MESAS DE COMANDO, AS TELAS DE VISUALIZAÇÃO, AS MESAS, POLTRONAS E SUPORTES SEMELHANTES PARA EXAME OU TRATAMENTO</t>
  </si>
  <si>
    <t>MÁQUINAS E APARELHOS PARA ENSAIOS DE DUREZA, TRAÇÃO, COMPRESSÃO, ELASTICIDADE OU DE OUTRAS PROPRIEDADES MECÂNICAS DE MATERIAIS (POR EXEMPLO: METAIS, MADEIRA, TÊXTEIS, PAPEL, PLÁSTICOS)</t>
  </si>
  <si>
    <t>DENSÍMETROS, AREÔMETROS, PESA-LÍQUIDOS E INSTRUMENTOS FLUTUANTES SEMELHANTES, TERMÔMETROS, PIRÔMETROS, BARÔMETROS, HIGRÔMETROS E PSICRÔMETROS, REGISTRADORES OU NÃO, MESMO COMBINADOS ENTRE SI</t>
  </si>
  <si>
    <t>INSTRUMENTOS E APARELHOS PARA MEDIDA OU CONTROLE DA VAZÃO (CAUDAL), DO NÍVEL, DA PRESSÃO OU DE OUTRAS CARACTERÍSTICAS VARIÁVEIS DOS LÍQUIDOS OU GASES [POR EXEMPLO: MEDIDORES DE VAZÃO (CAUDAL), INDICADORES DE NÍVEL, MANÔMETROS, CONTADORES DE CALOR], EXCETO OS INSTRUMENTOS E APARELHOS DAS POSIÇÕES 9014, 9015, 9028 OU 9032</t>
  </si>
  <si>
    <t>INSTRUMENTOS E APARELHOS PARA ANÁLISES FÍSICAS OU QUÍMICAS [POR EXEMPLO: POLARÍMETROS, REFRATÔMETROS, ESPECTRÔMETROS, ANALISADORES DE GASES OU DE FUMAÇA]; INSTRUMENTOS E APARELHOS PARA ENSAIOS DE VISCOSIDADE, POROSIDADE, DILATAÇÃO, TENSÃO SUPERFICIAL OU SEMELHANTES OU PARA MEDIDAS CALORIMÉTRICAS, ACÚSTICAS OU FOTOMÉTRICAS (INCLUÍDOS OS INDICADORES DE TEMPO DE EXPOSIÇÃO); MICRÓTOMOS</t>
  </si>
  <si>
    <t>CONTADORES DE GASES, LÍQUIDOS OU DE ELETRICIDADE, INCLUÍDOS OS APARELHOS PARA SUA AFERIÇÃO</t>
  </si>
  <si>
    <t>OUTROS CONTADORES (POR EXEMPLO: CONTADORES DE VOLTAS, CONTADORES DE PRODUÇÃO, TAXÍMETROS, TOTALIZADORES DE CAMINHO PERCORRIDO, PODÔMETROS); INDICADORES DE VELOCIDADE E TACÔMETROS, EXCETO OS DAS POSIÇÕES 9014 OU 9015; ESTROBOSCÓPIOS</t>
  </si>
  <si>
    <t>OSCILOSCÓPIOS, ANALISADORES DE ESPECTRO E OUTROS INSTRUMENTOS E APARELHOS PARA MEDIDA OU CONTROLE DE GRANDEZAS ELÉTRICAS; INSTRUMENTOS E APARELHOS PARA MEDIDA OU DETECÇÃO DE RADIAÇÕES ALFA, BETA, GAMA, X, CÓSMICAS OU OUTRAS RADIAÇÕES IONIZANTES</t>
  </si>
  <si>
    <t>INSTRUMENTOS, APARELHOS E MÁQUINAS DE MEDIDA OU CONTROLE, NÃO ESPECIFICADOS NEM COMPREENDIDOS EM OUTRAS POSIÇÕES DO PRESENTE CAPÍTULO; PROJETORES DE PERFIS</t>
  </si>
  <si>
    <t>INSTRUMENTOS E APARELHOS PARA REGULAÇÃO OU CONTROLE, AUTOMÁTICOS</t>
  </si>
  <si>
    <t>Capítulo 94</t>
  </si>
  <si>
    <t>MÓVEIS; MOBILIÁRIO MÉDICO-CIRÚRGICO; CONSTRUÇÕES PRÉ-FABRICADAS</t>
  </si>
  <si>
    <t>MOBILIÁRIO PARA MEDICINA, CIRURGIA, ODONTOLOGIA OU VETERINÁRIA (POR EXEMPLO: MESAS DE OPERAÇÃO, MESAS DE EXAMES, CAMAS DOTADAS DE MECANISMOS PARA USOS CLÍNICOS, CADEIRAS DE DENTISTA); CADEIRAS PARA SALÕES DE CABELEIREIRO E CADEIRAS SEMELHANTES, COM DISPOSITIVOS DE ORIENTAÇÃO E DE ELEVAÇÃO</t>
  </si>
  <si>
    <t>OUTROS MÓVEIS PARA ESCRITÓRIO</t>
  </si>
  <si>
    <t>CONSTRUÇÕES PRÉ-FABRICADAS</t>
  </si>
  <si>
    <t>Capítulo 95</t>
  </si>
  <si>
    <t>ARTIGOS PARA DIVERTIMENTO OU PARA ESPORTE</t>
  </si>
  <si>
    <t>ARTIGOS E EQUIPAMENTOS PARA CULTURA FÍSICA E GINÁSTICA; PISCINAS</t>
  </si>
  <si>
    <t>CARROSSÉIS, BALANÇOS, INSTALAÇÕES DE TIRO-AO-ALVO E OUTRAS DIVERSÕES DE PARQUES E FEIRAS; CIRCOS, COLEÇÕES DE ANIMAIS E TEATROS AMBULANTES</t>
  </si>
  <si>
    <t xml:space="preserve">Taxa anual de depreciação </t>
  </si>
  <si>
    <t>Valores em (especificar unidade)</t>
  </si>
  <si>
    <t>Disponibilidades (caixa, bancos, aplicações)</t>
  </si>
  <si>
    <t>(-) Impostos sobre Vendas</t>
  </si>
  <si>
    <t>(-) Deduções sobre Vendas</t>
  </si>
  <si>
    <t>Saldos de Empréstimos e Financiamentos (CP+LP)</t>
  </si>
  <si>
    <t>Outros empréstimos ou financiamentos (Curto Prazo)</t>
  </si>
  <si>
    <t>Outros empréstimos e financiamentos (Longo Prazo)</t>
  </si>
  <si>
    <t>Saldo de Curto Prazo</t>
  </si>
  <si>
    <t>Saldo de Longo Prazo</t>
  </si>
  <si>
    <t>Saldos de Balanço</t>
  </si>
  <si>
    <t>Empréstimos e Financiamentos Longo Prazo (ELP)</t>
  </si>
  <si>
    <t>Empréstimos e Financiamentos Curto Prazo (PC)</t>
  </si>
  <si>
    <t>Disponibilidades (Aplicações Financeiras)</t>
  </si>
  <si>
    <t>(-) Imposto de Renda (IR)</t>
  </si>
  <si>
    <t>(-) Contribuição Social sobre o Lucro Líquido (CSLL)</t>
  </si>
  <si>
    <t>Lucro Líquido</t>
  </si>
  <si>
    <t>Saldo de Caixa Final</t>
  </si>
  <si>
    <t>Ver tabela completa da Secretaria da Receita Federal na última aba.</t>
  </si>
  <si>
    <t>Observações: para os fins das projeções, não é considerado o valor residual.</t>
  </si>
  <si>
    <t>Despesas pré-operacionais (detalhar abaixo)</t>
  </si>
  <si>
    <t>Outros investimentos (detalhar abaixo)</t>
  </si>
  <si>
    <t>Despesas pré-operacionais</t>
  </si>
  <si>
    <t>Outros Investimentos</t>
  </si>
  <si>
    <t xml:space="preserve"> "Desproteger Planilha", na guia "Revisar", grupo "Alterações" - não é necessária a utilização de senhas.</t>
  </si>
  <si>
    <t>Iniciar o preenchimento pelos valores históricos (DRE, Balanço, Ativo Permanente, Dívida Existente, Fluxo de Caixa).</t>
  </si>
  <si>
    <t>Em seguida preencher as projeções da DRE, do Ativo Permanente, dos prazos do ciclo operacional (NCG),</t>
  </si>
  <si>
    <t>do fluxo de empréstimos e financiamentos e do Fluxo de Caixa. Em seguida, verifique e complete a planilha de Balanço Patrimonial.</t>
  </si>
  <si>
    <t>1 DRE</t>
  </si>
  <si>
    <t>2 BP</t>
  </si>
  <si>
    <t xml:space="preserve"> Todos os dados e planilhas devem ser preenchidos enviados com o Projeto.</t>
  </si>
  <si>
    <t>Algumas células fornecem instruções ao se clicar nelas. Observe-as com atenção, sendo que a falta de preenchimento</t>
  </si>
  <si>
    <t>(-) Variação de Outros Créditos de Curto Prazo</t>
  </si>
  <si>
    <t>(+) Variação de Outros Débitos de Curto Prazo</t>
  </si>
  <si>
    <t>(+) Variação de Salários/Encargos a pagar</t>
  </si>
  <si>
    <t>Outros Créditos de Curto Prazo</t>
  </si>
  <si>
    <t>Outros Débitos de Curto Prazo</t>
  </si>
  <si>
    <t>Sálarios e Encargos a pagar</t>
  </si>
  <si>
    <t>(-) Salários e Encargos a pagar</t>
  </si>
  <si>
    <t>Evolução das Despesas</t>
  </si>
  <si>
    <t>(+) Integralização ou Aumento do capital social</t>
  </si>
  <si>
    <t>As planilhas permitem a apresentação de dados retrospectivos - períodos em Histórico - dos três últimos exercícios realizados,</t>
  </si>
  <si>
    <t>O preenchimento dos períodos em Histórico deve ser feito caso a empresa disponha das informações necessárias,</t>
  </si>
  <si>
    <t>correspondentes aos últimos Demonstrativos Contábeis encerrados.</t>
  </si>
  <si>
    <t>e as demais planilhas (endividamento, itens a serem financiados, cronograma de liberações e quadro de usos e fontes).</t>
  </si>
  <si>
    <t>além dos dados em perspectiva - projeções futuras - para até 11 períodos.</t>
  </si>
  <si>
    <t>Valor do Capital</t>
  </si>
  <si>
    <t>Aumento ou Integralizações</t>
  </si>
  <si>
    <t>Valor do Capital (inicial ou anterior)</t>
  </si>
  <si>
    <t>Dívida existente
(clique aqui)</t>
  </si>
  <si>
    <t>Novembro de 2013</t>
  </si>
  <si>
    <t>(+) Saldo de Caixa Inicial</t>
  </si>
  <si>
    <t>(=) Saldo Parcial</t>
  </si>
  <si>
    <t>(+) Superávit ou Déficit do Período</t>
  </si>
  <si>
    <t>Receita Financeira Líquida de IR (-22,5%)</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</si>
</sst>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0_ ;\-#,##0\ "/>
    <numFmt numFmtId="166" formatCode="_(* #,##0_);_(* \(#,##0\);_(* &quot;-&quot;??_);_(@_)"/>
    <numFmt numFmtId="167" formatCode="#,##0.0_ ;\-#,##0.0\ "/>
    <numFmt numFmtId="168" formatCode="_-* #,##0_-;\-* #,##0_-;_-* &quot;-&quot;??_-;_-@_-"/>
    <numFmt numFmtId="169" formatCode="_(* #,##0.00_);_(* \(#,##0.00\);_(* \-??_);_(@_)"/>
    <numFmt numFmtId="170" formatCode="_(* #,##0_);_(* \(#,##0\);_(* \-??_);_(@_)"/>
    <numFmt numFmtId="171" formatCode="&quot;R$&quot;\ #,##0.00"/>
    <numFmt numFmtId="172" formatCode="0_ ;\-0\ "/>
    <numFmt numFmtId="173" formatCode="&quot;Sim&quot;;&quot;Sim&quot;;&quot;Não&quot;"/>
    <numFmt numFmtId="174" formatCode="&quot;Verdadeiro&quot;;&quot;Verdadeiro&quot;;&quot;Falso&quot;"/>
    <numFmt numFmtId="175" formatCode="&quot;Ativar&quot;;&quot;Ativar&quot;;&quot;Desativar&quot;"/>
    <numFmt numFmtId="176" formatCode="[$€-2]\ #,##0.00_);[Red]\([$€-2]\ #,##0.00\)"/>
    <numFmt numFmtId="177" formatCode="#,##0_ ;[Red]\-#,##0\ "/>
    <numFmt numFmtId="178" formatCode="#,##0.00_ ;[Red]\-#,##0.00\ "/>
    <numFmt numFmtId="179" formatCode="00000"/>
    <numFmt numFmtId="180" formatCode="0.0"/>
    <numFmt numFmtId="181" formatCode="[$-416]dddd\,\ d&quot; de &quot;mmmm&quot; de &quot;yyyy"/>
    <numFmt numFmtId="182" formatCode="0_ ;[Red]\-0\ "/>
    <numFmt numFmtId="183" formatCode="_-* #,##0.0_-;\-* #,##0.0_-;_-* &quot;-&quot;?_-;_-@_-"/>
    <numFmt numFmtId="184" formatCode="0.00_ ;[Red]\-0.00\ "/>
    <numFmt numFmtId="185" formatCode="#,##0.000000"/>
    <numFmt numFmtId="186" formatCode="#,##0.0000_ ;[Red]\-#,##0.0000\ "/>
    <numFmt numFmtId="187" formatCode="0.000%"/>
    <numFmt numFmtId="188" formatCode="#,##0.000"/>
  </numFmts>
  <fonts count="131">
    <font>
      <sz val="11"/>
      <color theme="1"/>
      <name val="Calibri"/>
      <family val="2"/>
    </font>
    <font>
      <sz val="11"/>
      <color indexed="8"/>
      <name val="Calibri"/>
      <family val="2"/>
    </font>
    <font>
      <sz val="11"/>
      <name val="Arial"/>
      <family val="2"/>
    </font>
    <font>
      <b/>
      <sz val="11"/>
      <name val="Arial"/>
      <family val="2"/>
    </font>
    <font>
      <sz val="11"/>
      <name val="Lucida Sans Unicode"/>
      <family val="2"/>
    </font>
    <font>
      <b/>
      <sz val="8"/>
      <name val="Lucida Sans Unicode"/>
      <family val="2"/>
    </font>
    <font>
      <sz val="8"/>
      <name val="Lucida Sans Unicode"/>
      <family val="2"/>
    </font>
    <font>
      <u val="single"/>
      <sz val="11"/>
      <name val="Arial"/>
      <family val="2"/>
    </font>
    <font>
      <sz val="8"/>
      <name val="Arial"/>
      <family val="2"/>
    </font>
    <font>
      <b/>
      <sz val="11"/>
      <color indexed="8"/>
      <name val="Calibri"/>
      <family val="2"/>
    </font>
    <font>
      <sz val="10"/>
      <name val="Arial"/>
      <family val="2"/>
    </font>
    <font>
      <b/>
      <sz val="10"/>
      <name val="Arial"/>
      <family val="2"/>
    </font>
    <font>
      <b/>
      <i/>
      <sz val="10"/>
      <name val="Arial"/>
      <family val="2"/>
    </font>
    <font>
      <b/>
      <sz val="9"/>
      <color indexed="9"/>
      <name val="Arial"/>
      <family val="2"/>
    </font>
    <font>
      <sz val="12"/>
      <name val="Arial"/>
      <family val="2"/>
    </font>
    <font>
      <b/>
      <sz val="9"/>
      <name val="Arial"/>
      <family val="2"/>
    </font>
    <font>
      <i/>
      <sz val="7"/>
      <name val="Arial"/>
      <family val="2"/>
    </font>
    <font>
      <i/>
      <sz val="9"/>
      <name val="Arial"/>
      <family val="2"/>
    </font>
    <font>
      <b/>
      <sz val="8"/>
      <name val="Arial"/>
      <family val="2"/>
    </font>
    <font>
      <b/>
      <sz val="12"/>
      <name val="Arial"/>
      <family val="2"/>
    </font>
    <font>
      <b/>
      <sz val="7"/>
      <name val="Arial"/>
      <family val="2"/>
    </font>
    <font>
      <sz val="7"/>
      <name val="Arial"/>
      <family val="2"/>
    </font>
    <font>
      <b/>
      <sz val="6"/>
      <name val="Arial"/>
      <family val="2"/>
    </font>
    <font>
      <b/>
      <i/>
      <sz val="7"/>
      <name val="Arial"/>
      <family val="2"/>
    </font>
    <font>
      <b/>
      <u val="single"/>
      <sz val="8"/>
      <name val="Arial"/>
      <family val="2"/>
    </font>
    <font>
      <b/>
      <sz val="10"/>
      <color indexed="10"/>
      <name val="MS Sans Serif"/>
      <family val="2"/>
    </font>
    <font>
      <sz val="10"/>
      <name val="MS Sans Serif"/>
      <family val="2"/>
    </font>
    <font>
      <sz val="10"/>
      <color indexed="8"/>
      <name val="MS Sans Serif"/>
      <family val="2"/>
    </font>
    <font>
      <sz val="10"/>
      <color indexed="18"/>
      <name val="MS Sans Serif"/>
      <family val="2"/>
    </font>
    <font>
      <b/>
      <sz val="10"/>
      <color indexed="18"/>
      <name val="MS Sans Serif"/>
      <family val="2"/>
    </font>
    <font>
      <sz val="10"/>
      <color indexed="8"/>
      <name val="Arial"/>
      <family val="2"/>
    </font>
    <font>
      <u val="single"/>
      <sz val="10"/>
      <color indexed="8"/>
      <name val="Arial"/>
      <family val="2"/>
    </font>
    <font>
      <sz val="9"/>
      <color indexed="63"/>
      <name val="Arial"/>
      <family val="2"/>
    </font>
    <font>
      <b/>
      <u val="single"/>
      <sz val="9"/>
      <color indexed="8"/>
      <name val="Arial"/>
      <family val="2"/>
    </font>
    <font>
      <b/>
      <sz val="9"/>
      <color indexed="8"/>
      <name val="Arial"/>
      <family val="2"/>
    </font>
    <font>
      <sz val="10"/>
      <color indexed="8"/>
      <name val="Calibri"/>
      <family val="0"/>
    </font>
    <font>
      <b/>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0"/>
      <name val="Arial"/>
      <family val="2"/>
    </font>
    <font>
      <b/>
      <sz val="11"/>
      <color indexed="56"/>
      <name val="Arial"/>
      <family val="2"/>
    </font>
    <font>
      <i/>
      <sz val="11"/>
      <color indexed="8"/>
      <name val="Calibri"/>
      <family val="2"/>
    </font>
    <font>
      <b/>
      <i/>
      <sz val="11"/>
      <color indexed="60"/>
      <name val="Arial"/>
      <family val="2"/>
    </font>
    <font>
      <b/>
      <sz val="11"/>
      <color indexed="9"/>
      <name val="Arial"/>
      <family val="2"/>
    </font>
    <font>
      <b/>
      <sz val="11"/>
      <color indexed="60"/>
      <name val="Calibri"/>
      <family val="2"/>
    </font>
    <font>
      <sz val="11"/>
      <color indexed="22"/>
      <name val="Arial"/>
      <family val="2"/>
    </font>
    <font>
      <b/>
      <i/>
      <sz val="12"/>
      <color indexed="60"/>
      <name val="Arial"/>
      <family val="2"/>
    </font>
    <font>
      <sz val="11"/>
      <color indexed="8"/>
      <name val="Arial"/>
      <family val="2"/>
    </font>
    <font>
      <b/>
      <sz val="10"/>
      <color indexed="8"/>
      <name val="Arial"/>
      <family val="2"/>
    </font>
    <font>
      <b/>
      <sz val="12"/>
      <color indexed="8"/>
      <name val="Arial"/>
      <family val="2"/>
    </font>
    <font>
      <b/>
      <u val="single"/>
      <sz val="10"/>
      <color indexed="8"/>
      <name val="Arial"/>
      <family val="2"/>
    </font>
    <font>
      <b/>
      <u val="single"/>
      <sz val="12"/>
      <color indexed="8"/>
      <name val="Arial"/>
      <family val="2"/>
    </font>
    <font>
      <sz val="9"/>
      <color indexed="8"/>
      <name val="Arial"/>
      <family val="2"/>
    </font>
    <font>
      <sz val="14"/>
      <color indexed="63"/>
      <name val="Calibri"/>
      <family val="2"/>
    </font>
    <font>
      <sz val="18"/>
      <color indexed="63"/>
      <name val="Calibri"/>
      <family val="2"/>
    </font>
    <font>
      <sz val="9"/>
      <color indexed="63"/>
      <name val="AllerBold"/>
      <family val="0"/>
    </font>
    <font>
      <sz val="12"/>
      <color indexed="63"/>
      <name val="Calibri"/>
      <family val="2"/>
    </font>
    <font>
      <sz val="8"/>
      <color indexed="23"/>
      <name val="Calibri"/>
      <family val="2"/>
    </font>
    <font>
      <b/>
      <sz val="9"/>
      <color indexed="8"/>
      <name val="Calibri"/>
      <family val="2"/>
    </font>
    <font>
      <sz val="9"/>
      <color indexed="63"/>
      <name val="Calibri"/>
      <family val="2"/>
    </font>
    <font>
      <b/>
      <sz val="9"/>
      <color indexed="63"/>
      <name val="Calibri"/>
      <family val="2"/>
    </font>
    <font>
      <b/>
      <sz val="11"/>
      <color indexed="63"/>
      <name val="Arial"/>
      <family val="2"/>
    </font>
    <font>
      <sz val="11"/>
      <color indexed="63"/>
      <name val="Arial"/>
      <family val="2"/>
    </font>
    <font>
      <i/>
      <sz val="11"/>
      <color indexed="63"/>
      <name val="Arial"/>
      <family val="2"/>
    </font>
    <font>
      <b/>
      <sz val="11"/>
      <color indexed="8"/>
      <name val="Arial"/>
      <family val="2"/>
    </font>
    <font>
      <sz val="11"/>
      <name val="Calibri"/>
      <family val="2"/>
    </font>
    <font>
      <b/>
      <sz val="16"/>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C00000"/>
      <name val="Arial"/>
      <family val="2"/>
    </font>
    <font>
      <b/>
      <sz val="11"/>
      <color theme="5" tint="-0.24997000396251678"/>
      <name val="Arial"/>
      <family val="2"/>
    </font>
    <font>
      <b/>
      <sz val="11"/>
      <color theme="3"/>
      <name val="Arial"/>
      <family val="2"/>
    </font>
    <font>
      <i/>
      <sz val="11"/>
      <color theme="1"/>
      <name val="Calibri"/>
      <family val="2"/>
    </font>
    <font>
      <b/>
      <i/>
      <sz val="11"/>
      <color theme="5" tint="-0.24997000396251678"/>
      <name val="Arial"/>
      <family val="2"/>
    </font>
    <font>
      <b/>
      <sz val="11"/>
      <color theme="0"/>
      <name val="Arial"/>
      <family val="2"/>
    </font>
    <font>
      <b/>
      <sz val="11"/>
      <color theme="5" tint="-0.24997000396251678"/>
      <name val="Calibri"/>
      <family val="2"/>
    </font>
    <font>
      <sz val="11"/>
      <color theme="0" tint="-0.04997999966144562"/>
      <name val="Arial"/>
      <family val="2"/>
    </font>
    <font>
      <b/>
      <i/>
      <sz val="12"/>
      <color theme="5" tint="-0.24997000396251678"/>
      <name val="Arial"/>
      <family val="2"/>
    </font>
    <font>
      <sz val="11"/>
      <color theme="1"/>
      <name val="Arial"/>
      <family val="2"/>
    </font>
    <font>
      <sz val="10"/>
      <color theme="1"/>
      <name val="Arial"/>
      <family val="2"/>
    </font>
    <font>
      <b/>
      <sz val="10"/>
      <color theme="1"/>
      <name val="Arial"/>
      <family val="2"/>
    </font>
    <font>
      <b/>
      <sz val="12"/>
      <color theme="1"/>
      <name val="Arial"/>
      <family val="2"/>
    </font>
    <font>
      <b/>
      <u val="single"/>
      <sz val="10"/>
      <color theme="1"/>
      <name val="Arial"/>
      <family val="2"/>
    </font>
    <font>
      <b/>
      <u val="single"/>
      <sz val="12"/>
      <color theme="1"/>
      <name val="Arial"/>
      <family val="2"/>
    </font>
    <font>
      <sz val="9"/>
      <color theme="1"/>
      <name val="Arial"/>
      <family val="2"/>
    </font>
    <font>
      <u val="single"/>
      <sz val="10"/>
      <color theme="1"/>
      <name val="Arial"/>
      <family val="2"/>
    </font>
    <font>
      <sz val="14"/>
      <color rgb="FF333333"/>
      <name val="Calibri"/>
      <family val="2"/>
    </font>
    <font>
      <sz val="18"/>
      <color rgb="FF333333"/>
      <name val="Calibri"/>
      <family val="2"/>
    </font>
    <font>
      <sz val="9"/>
      <color rgb="FF333333"/>
      <name val="AllerBold"/>
      <family val="0"/>
    </font>
    <font>
      <sz val="12"/>
      <color rgb="FF333333"/>
      <name val="Calibri"/>
      <family val="2"/>
    </font>
    <font>
      <sz val="8"/>
      <color rgb="FF666666"/>
      <name val="Calibri"/>
      <family val="2"/>
    </font>
    <font>
      <b/>
      <sz val="11"/>
      <color rgb="FF000000"/>
      <name val="Calibri"/>
      <family val="2"/>
    </font>
    <font>
      <b/>
      <sz val="9"/>
      <color rgb="FF000000"/>
      <name val="Calibri"/>
      <family val="2"/>
    </font>
    <font>
      <sz val="9"/>
      <color rgb="FF333333"/>
      <name val="Calibri"/>
      <family val="2"/>
    </font>
    <font>
      <b/>
      <sz val="9"/>
      <color rgb="FF333333"/>
      <name val="Calibri"/>
      <family val="2"/>
    </font>
    <font>
      <b/>
      <sz val="9"/>
      <color theme="1"/>
      <name val="Arial"/>
      <family val="2"/>
    </font>
    <font>
      <b/>
      <sz val="11"/>
      <color rgb="FF515151"/>
      <name val="Arial"/>
      <family val="2"/>
    </font>
    <font>
      <sz val="11"/>
      <color rgb="FF515151"/>
      <name val="Arial"/>
      <family val="2"/>
    </font>
    <font>
      <i/>
      <sz val="11"/>
      <color rgb="FF515151"/>
      <name val="Arial"/>
      <family val="2"/>
    </font>
    <font>
      <b/>
      <sz val="11"/>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tint="-0.04997999966144562"/>
        <bgColor indexed="64"/>
      </patternFill>
    </fill>
    <fill>
      <patternFill patternType="solid">
        <fgColor rgb="FF99CCFF"/>
        <bgColor indexed="64"/>
      </patternFill>
    </fill>
    <fill>
      <patternFill patternType="solid">
        <fgColor indexed="22"/>
        <bgColor indexed="64"/>
      </patternFill>
    </fill>
    <fill>
      <patternFill patternType="solid">
        <fgColor theme="0"/>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indexed="9"/>
        <bgColor indexed="64"/>
      </patternFill>
    </fill>
    <fill>
      <patternFill patternType="solid">
        <fgColor rgb="FF002060"/>
        <bgColor indexed="64"/>
      </patternFill>
    </fill>
    <fill>
      <patternFill patternType="solid">
        <fgColor rgb="FFDBEEF3"/>
        <bgColor indexed="64"/>
      </patternFill>
    </fill>
    <fill>
      <patternFill patternType="solid">
        <fgColor rgb="FFF2F8E7"/>
        <bgColor indexed="64"/>
      </patternFill>
    </fill>
    <fill>
      <patternFill patternType="solid">
        <fgColor indexed="6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ck">
        <color theme="0"/>
      </left>
      <right style="thick">
        <color theme="0"/>
      </right>
      <top style="thick">
        <color theme="0"/>
      </top>
      <bottom style="thick">
        <color theme="0"/>
      </bottom>
    </border>
    <border>
      <left style="thin"/>
      <right style="thin"/>
      <top style="thin"/>
      <bottom style="thin"/>
    </border>
    <border>
      <left style="thick">
        <color theme="0"/>
      </left>
      <right/>
      <top style="thick">
        <color theme="0"/>
      </top>
      <bottom style="thick">
        <color theme="0"/>
      </bottom>
    </border>
    <border>
      <left/>
      <right/>
      <top style="thick">
        <color theme="0"/>
      </top>
      <bottom style="thick">
        <color theme="0"/>
      </bottom>
    </border>
    <border>
      <left/>
      <right style="thick">
        <color theme="0"/>
      </right>
      <top style="thick">
        <color theme="0"/>
      </top>
      <bottom style="thick">
        <color theme="0"/>
      </bottom>
    </border>
    <border>
      <left/>
      <right style="thick">
        <color theme="0"/>
      </right>
      <top/>
      <bottom/>
    </border>
    <border>
      <left style="thick">
        <color theme="0"/>
      </left>
      <right/>
      <top/>
      <bottom style="thick">
        <color theme="0"/>
      </bottom>
    </border>
    <border>
      <left/>
      <right/>
      <top/>
      <bottom style="thick">
        <color theme="0"/>
      </bottom>
    </border>
    <border>
      <left/>
      <right style="thick">
        <color theme="0"/>
      </right>
      <top/>
      <bottom style="thick">
        <color theme="0"/>
      </bottom>
    </border>
    <border>
      <left style="thick">
        <color theme="0"/>
      </left>
      <right style="thick">
        <color theme="0"/>
      </right>
      <top/>
      <bottom style="thick">
        <color theme="0"/>
      </bottom>
    </border>
    <border>
      <left style="thick">
        <color theme="0"/>
      </left>
      <right/>
      <top style="thick">
        <color theme="0"/>
      </top>
      <bottom/>
    </border>
    <border>
      <left/>
      <right/>
      <top style="thick">
        <color theme="0"/>
      </top>
      <bottom/>
    </border>
    <border>
      <left/>
      <right style="thick">
        <color theme="0"/>
      </right>
      <top style="thick">
        <color theme="0"/>
      </top>
      <bottom/>
    </border>
    <border>
      <left style="medium">
        <color theme="0"/>
      </left>
      <right style="medium">
        <color theme="0"/>
      </right>
      <top style="medium">
        <color theme="0"/>
      </top>
      <bottom style="medium">
        <color theme="0"/>
      </bottom>
    </border>
    <border>
      <left style="medium">
        <color theme="0"/>
      </left>
      <right style="thick"/>
      <top/>
      <bottom/>
    </border>
    <border>
      <left style="medium"/>
      <right/>
      <top/>
      <bottom/>
    </border>
    <border>
      <left/>
      <right style="medium">
        <color theme="0"/>
      </right>
      <top/>
      <bottom/>
    </border>
    <border>
      <left style="medium"/>
      <right style="medium">
        <color theme="0"/>
      </right>
      <top style="medium">
        <color theme="0"/>
      </top>
      <bottom style="medium">
        <color theme="0"/>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bottom/>
    </border>
    <border>
      <left/>
      <right/>
      <top/>
      <bottom style="medium">
        <color theme="0"/>
      </bottom>
    </border>
    <border>
      <left/>
      <right style="medium">
        <color theme="0"/>
      </right>
      <top/>
      <bottom style="medium">
        <color theme="0"/>
      </bottom>
    </border>
    <border>
      <left style="medium">
        <color theme="0"/>
      </left>
      <right style="medium">
        <color theme="0"/>
      </right>
      <top style="double">
        <color theme="0"/>
      </top>
      <bottom style="medium">
        <color theme="0"/>
      </bottom>
    </border>
    <border>
      <left style="medium">
        <color theme="0"/>
      </left>
      <right/>
      <top style="medium">
        <color theme="0"/>
      </top>
      <bottom style="medium">
        <color theme="0"/>
      </bottom>
    </border>
    <border>
      <left/>
      <right style="medium">
        <color theme="0"/>
      </right>
      <top style="medium">
        <color theme="0"/>
      </top>
      <bottom style="medium">
        <color theme="0"/>
      </bottom>
    </border>
    <border>
      <left style="thin"/>
      <right/>
      <top/>
      <bottom style="thick">
        <color theme="0"/>
      </bottom>
    </border>
    <border>
      <left>
        <color indexed="63"/>
      </left>
      <right>
        <color indexed="63"/>
      </right>
      <top>
        <color indexed="63"/>
      </top>
      <bottom style="thin">
        <color theme="1" tint="0.14996999502182007"/>
      </bottom>
    </border>
    <border>
      <left style="medium">
        <color theme="0"/>
      </left>
      <right style="medium">
        <color theme="0"/>
      </right>
      <top style="medium">
        <color theme="0"/>
      </top>
      <bottom style="medium"/>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theme="0"/>
      </left>
      <right style="medium">
        <color theme="0"/>
      </right>
      <top/>
      <bottom style="medium">
        <color theme="0"/>
      </bottom>
    </border>
    <border>
      <left/>
      <right/>
      <top/>
      <bottom style="thin">
        <color theme="0"/>
      </bottom>
    </border>
    <border>
      <left/>
      <right/>
      <top style="thin">
        <color theme="0"/>
      </top>
      <bottom/>
    </border>
    <border>
      <left>
        <color indexed="63"/>
      </left>
      <right style="medium"/>
      <top>
        <color indexed="63"/>
      </top>
      <bottom style="thin"/>
    </border>
    <border>
      <left style="medium">
        <color rgb="FFCCCCCC"/>
      </left>
      <right style="medium">
        <color rgb="FFCCCCCC"/>
      </right>
      <top style="medium">
        <color rgb="FFCCCCCC"/>
      </top>
      <bottom style="medium">
        <color rgb="FFCCCCCC"/>
      </bottom>
    </border>
    <border>
      <left style="medium">
        <color rgb="FFCCCCCC"/>
      </left>
      <right style="medium">
        <color rgb="FFCCCCCC"/>
      </right>
      <top>
        <color indexed="63"/>
      </top>
      <bottom>
        <color indexed="63"/>
      </bottom>
    </border>
    <border>
      <left style="medium">
        <color rgb="FFCCCCCC"/>
      </left>
      <right>
        <color indexed="63"/>
      </right>
      <top>
        <color indexed="63"/>
      </top>
      <bottom>
        <color indexed="63"/>
      </bottom>
    </border>
    <border>
      <left>
        <color indexed="63"/>
      </left>
      <right style="medium"/>
      <top style="thin"/>
      <bottom>
        <color indexed="63"/>
      </bottom>
    </border>
    <border>
      <left/>
      <right/>
      <top style="medium">
        <color theme="0"/>
      </top>
      <bottom style="medium">
        <color theme="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diagonalUp="1" diagonalDown="1">
      <left style="thick">
        <color theme="0"/>
      </left>
      <right style="thick">
        <color theme="0"/>
      </right>
      <top style="thick">
        <color theme="0"/>
      </top>
      <bottom style="thick">
        <color theme="0"/>
      </bottom>
      <diagonal style="thick">
        <color theme="0"/>
      </diagonal>
    </border>
    <border>
      <left style="thin"/>
      <right>
        <color indexed="63"/>
      </right>
      <top style="thin"/>
      <bottom>
        <color indexed="63"/>
      </bottom>
    </border>
    <border>
      <left style="thick">
        <color theme="0"/>
      </left>
      <right style="thick">
        <color theme="0"/>
      </right>
      <top style="thick">
        <color theme="0"/>
      </top>
      <bottom/>
    </border>
    <border>
      <left style="thick">
        <color theme="0"/>
      </left>
      <right style="thick">
        <color theme="0"/>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diagonalUp="1" diagonalDown="1">
      <left style="thick">
        <color theme="0"/>
      </left>
      <right/>
      <top style="thick">
        <color theme="0"/>
      </top>
      <bottom/>
      <diagonal style="thin"/>
    </border>
    <border diagonalUp="1" diagonalDown="1">
      <left/>
      <right/>
      <top style="thick">
        <color theme="0"/>
      </top>
      <bottom/>
      <diagonal style="thin"/>
    </border>
    <border diagonalUp="1" diagonalDown="1">
      <left style="thick">
        <color theme="0"/>
      </left>
      <right/>
      <top/>
      <bottom/>
      <diagonal style="thin"/>
    </border>
    <border diagonalUp="1" diagonalDown="1">
      <left/>
      <right/>
      <top/>
      <bottom/>
      <diagonal style="thin"/>
    </border>
    <border diagonalUp="1" diagonalDown="1">
      <left style="thick">
        <color theme="0"/>
      </left>
      <right/>
      <top/>
      <bottom style="thick">
        <color theme="0"/>
      </bottom>
      <diagonal style="thin"/>
    </border>
    <border diagonalUp="1" diagonalDown="1">
      <left/>
      <right/>
      <top/>
      <bottom style="thick">
        <color theme="0"/>
      </bottom>
      <diagonal style="thin"/>
    </border>
    <border>
      <left style="thick">
        <color theme="0"/>
      </left>
      <right>
        <color indexed="63"/>
      </right>
      <top>
        <color indexed="63"/>
      </top>
      <bottom>
        <color indexed="63"/>
      </bottom>
    </border>
    <border>
      <left style="medium">
        <color rgb="FFCCCCCC"/>
      </left>
      <right>
        <color indexed="63"/>
      </right>
      <top style="medium">
        <color rgb="FFCCCCCC"/>
      </top>
      <bottom style="medium">
        <color rgb="FFCCCCCC"/>
      </bottom>
    </border>
    <border>
      <left>
        <color indexed="63"/>
      </left>
      <right>
        <color indexed="63"/>
      </right>
      <top style="medium">
        <color rgb="FFCCCCCC"/>
      </top>
      <bottom style="medium">
        <color rgb="FFCCCCCC"/>
      </bottom>
    </border>
    <border>
      <left>
        <color indexed="63"/>
      </left>
      <right style="medium">
        <color rgb="FFCCCCCC"/>
      </right>
      <top style="medium">
        <color rgb="FFCCCCCC"/>
      </top>
      <bottom style="medium">
        <color rgb="FFCCCCCC"/>
      </bottom>
    </border>
    <border>
      <left style="medium">
        <color theme="0"/>
      </left>
      <right style="medium">
        <color theme="0"/>
      </right>
      <top style="medium">
        <color theme="0"/>
      </top>
      <bottom/>
    </border>
    <border>
      <left style="medium">
        <color theme="0"/>
      </left>
      <right style="medium">
        <color theme="0"/>
      </right>
      <top/>
      <bottom/>
    </border>
    <border>
      <left style="medium"/>
      <right/>
      <top style="medium"/>
      <bottom style="thin"/>
    </border>
    <border>
      <left/>
      <right/>
      <top style="medium"/>
      <bottom style="thin"/>
    </border>
    <border>
      <left/>
      <right style="medium">
        <color theme="0"/>
      </right>
      <top style="medium"/>
      <bottom style="thin"/>
    </border>
    <border>
      <left style="medium">
        <color theme="0"/>
      </left>
      <right/>
      <top/>
      <bottom style="medium">
        <color theme="0"/>
      </bottom>
    </border>
    <border>
      <left style="medium"/>
      <right style="medium">
        <color theme="0"/>
      </right>
      <top style="medium">
        <color theme="0"/>
      </top>
      <bottom/>
    </border>
    <border>
      <left/>
      <right style="medium">
        <color theme="0"/>
      </right>
      <top style="thick">
        <color theme="0"/>
      </top>
      <bottom/>
    </border>
    <border>
      <left/>
      <right style="medium">
        <color theme="0"/>
      </right>
      <top/>
      <bottom style="thick">
        <color theme="0"/>
      </bottom>
    </border>
    <border>
      <left style="medium"/>
      <right style="medium">
        <color theme="0"/>
      </right>
      <top style="double">
        <color theme="0"/>
      </top>
      <bottom style="medium">
        <color theme="0"/>
      </bottom>
    </border>
    <border>
      <left style="medium"/>
      <right style="medium">
        <color theme="0"/>
      </right>
      <top style="medium">
        <color theme="0"/>
      </top>
      <bottom style="medium"/>
    </border>
    <border>
      <left style="medium">
        <color theme="0"/>
      </left>
      <right/>
      <top style="double">
        <color theme="0"/>
      </top>
      <bottom/>
    </border>
    <border>
      <left/>
      <right style="medium">
        <color theme="0"/>
      </right>
      <top style="double">
        <color theme="0"/>
      </top>
      <bottom/>
    </border>
    <border>
      <left style="medium">
        <color theme="0"/>
      </left>
      <right/>
      <top/>
      <bottom style="double">
        <color theme="0"/>
      </bottom>
    </border>
    <border>
      <left/>
      <right style="medium">
        <color theme="0"/>
      </right>
      <top/>
      <bottom style="double">
        <color theme="0"/>
      </bottom>
    </border>
    <border>
      <left>
        <color indexed="63"/>
      </left>
      <right>
        <color indexed="63"/>
      </right>
      <top style="double">
        <color theme="0"/>
      </top>
      <bottom>
        <color indexed="63"/>
      </bottom>
    </border>
    <border>
      <left style="medium">
        <color theme="0"/>
      </left>
      <right/>
      <top/>
      <bottom style="thick">
        <color theme="0"/>
      </bottom>
    </border>
    <border>
      <left/>
      <right style="thick">
        <color theme="0"/>
      </right>
      <top style="double">
        <color theme="0"/>
      </top>
      <bottom/>
    </border>
    <border>
      <left style="medium">
        <color theme="0"/>
      </left>
      <right/>
      <top style="thick">
        <color theme="0"/>
      </top>
      <bottom/>
    </border>
    <border>
      <left style="medium">
        <color theme="0"/>
      </left>
      <right/>
      <top/>
      <bottom style="medium"/>
    </border>
    <border>
      <left/>
      <right style="medium">
        <color theme="0"/>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84" fillId="21" borderId="1" applyNumberFormat="0" applyAlignment="0" applyProtection="0"/>
    <xf numFmtId="0" fontId="85" fillId="22" borderId="2" applyNumberFormat="0" applyAlignment="0" applyProtection="0"/>
    <xf numFmtId="0" fontId="86" fillId="0" borderId="3" applyNumberFormat="0" applyFill="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7" fillId="29" borderId="1"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31" borderId="0" applyNumberFormat="0" applyBorder="0" applyAlignment="0" applyProtection="0"/>
    <xf numFmtId="0" fontId="1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92" fillId="21" borderId="5" applyNumberFormat="0" applyAlignment="0" applyProtection="0"/>
    <xf numFmtId="41"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0" borderId="7" applyNumberFormat="0" applyFill="0" applyAlignment="0" applyProtection="0"/>
    <xf numFmtId="0" fontId="98" fillId="0" borderId="8" applyNumberFormat="0" applyFill="0" applyAlignment="0" applyProtection="0"/>
    <xf numFmtId="0" fontId="98" fillId="0" borderId="0" applyNumberFormat="0" applyFill="0" applyBorder="0" applyAlignment="0" applyProtection="0"/>
    <xf numFmtId="0" fontId="99" fillId="0" borderId="9" applyNumberFormat="0" applyFill="0" applyAlignment="0" applyProtection="0"/>
    <xf numFmtId="43" fontId="0" fillId="0" borderId="0" applyFont="0" applyFill="0" applyBorder="0" applyAlignment="0" applyProtection="0"/>
  </cellStyleXfs>
  <cellXfs count="643">
    <xf numFmtId="0" fontId="0" fillId="0" borderId="0" xfId="0" applyFont="1" applyAlignment="1">
      <alignment/>
    </xf>
    <xf numFmtId="0" fontId="2" fillId="33" borderId="0" xfId="0" applyFont="1" applyFill="1" applyAlignment="1">
      <alignment/>
    </xf>
    <xf numFmtId="0" fontId="2" fillId="0" borderId="0" xfId="0" applyFont="1" applyFill="1" applyAlignment="1">
      <alignment/>
    </xf>
    <xf numFmtId="0" fontId="2" fillId="0" borderId="0" xfId="0" applyFont="1" applyAlignment="1">
      <alignment/>
    </xf>
    <xf numFmtId="3" fontId="3" fillId="34" borderId="10" xfId="60" applyNumberFormat="1" applyFont="1" applyFill="1" applyBorder="1" applyAlignment="1">
      <alignment/>
    </xf>
    <xf numFmtId="0" fontId="3" fillId="34" borderId="10" xfId="60" applyFont="1" applyFill="1" applyBorder="1" applyAlignment="1">
      <alignment/>
    </xf>
    <xf numFmtId="3" fontId="3" fillId="34" borderId="10" xfId="60" applyNumberFormat="1" applyFont="1" applyFill="1" applyBorder="1" applyAlignment="1">
      <alignment horizontal="left" indent="2"/>
    </xf>
    <xf numFmtId="0" fontId="3" fillId="0" borderId="0" xfId="0" applyFont="1" applyFill="1" applyAlignment="1">
      <alignment/>
    </xf>
    <xf numFmtId="166" fontId="3" fillId="34" borderId="10" xfId="60" applyNumberFormat="1" applyFont="1" applyFill="1" applyBorder="1" applyAlignment="1">
      <alignment horizontal="center"/>
    </xf>
    <xf numFmtId="166" fontId="3" fillId="34" borderId="10" xfId="60" applyNumberFormat="1" applyFont="1" applyFill="1" applyBorder="1" applyAlignment="1">
      <alignment/>
    </xf>
    <xf numFmtId="9" fontId="3" fillId="34" borderId="10" xfId="60" applyNumberFormat="1" applyFont="1" applyFill="1" applyBorder="1" applyAlignment="1">
      <alignment horizontal="center"/>
    </xf>
    <xf numFmtId="0" fontId="3" fillId="34" borderId="10" xfId="60" applyFont="1" applyFill="1" applyBorder="1" applyAlignment="1">
      <alignment horizontal="center"/>
    </xf>
    <xf numFmtId="1" fontId="3" fillId="35" borderId="10" xfId="60" applyNumberFormat="1" applyFont="1" applyFill="1" applyBorder="1" applyAlignment="1">
      <alignment horizontal="center"/>
    </xf>
    <xf numFmtId="3" fontId="3" fillId="34" borderId="10" xfId="60" applyNumberFormat="1" applyFont="1" applyFill="1" applyBorder="1" applyAlignment="1">
      <alignment wrapText="1"/>
    </xf>
    <xf numFmtId="3" fontId="2" fillId="34" borderId="10" xfId="60" applyNumberFormat="1" applyFont="1" applyFill="1" applyBorder="1" applyAlignment="1">
      <alignment horizontal="left" indent="2"/>
    </xf>
    <xf numFmtId="4" fontId="2" fillId="0" borderId="0" xfId="0" applyNumberFormat="1" applyFont="1" applyAlignment="1">
      <alignment/>
    </xf>
    <xf numFmtId="3" fontId="2" fillId="33" borderId="0" xfId="0" applyNumberFormat="1" applyFont="1" applyFill="1" applyAlignment="1">
      <alignment/>
    </xf>
    <xf numFmtId="3" fontId="2" fillId="33" borderId="11" xfId="0" applyNumberFormat="1" applyFont="1" applyFill="1" applyBorder="1" applyAlignment="1">
      <alignment/>
    </xf>
    <xf numFmtId="0" fontId="2" fillId="36" borderId="0" xfId="0" applyFont="1" applyFill="1" applyAlignment="1">
      <alignment/>
    </xf>
    <xf numFmtId="0" fontId="3" fillId="36" borderId="0" xfId="0" applyFont="1" applyFill="1" applyAlignment="1">
      <alignment horizontal="center"/>
    </xf>
    <xf numFmtId="1" fontId="3" fillId="34" borderId="10" xfId="60" applyNumberFormat="1" applyFont="1" applyFill="1" applyBorder="1" applyAlignment="1">
      <alignment horizontal="center"/>
    </xf>
    <xf numFmtId="3" fontId="2" fillId="34" borderId="10" xfId="60" applyNumberFormat="1" applyFont="1" applyFill="1" applyBorder="1" applyAlignment="1">
      <alignment horizontal="left" indent="4"/>
    </xf>
    <xf numFmtId="0" fontId="8" fillId="0" borderId="0" xfId="0" applyFont="1" applyFill="1" applyBorder="1" applyAlignment="1">
      <alignment horizontal="left"/>
    </xf>
    <xf numFmtId="1" fontId="3" fillId="0" borderId="0" xfId="0" applyNumberFormat="1" applyFont="1" applyFill="1" applyBorder="1" applyAlignment="1">
      <alignment horizontal="center"/>
    </xf>
    <xf numFmtId="3" fontId="2" fillId="34" borderId="12" xfId="60" applyNumberFormat="1" applyFont="1" applyFill="1" applyBorder="1" applyAlignment="1">
      <alignment horizontal="left" indent="2"/>
    </xf>
    <xf numFmtId="3" fontId="3" fillId="34" borderId="12" xfId="60" applyNumberFormat="1" applyFont="1" applyFill="1" applyBorder="1" applyAlignment="1">
      <alignment/>
    </xf>
    <xf numFmtId="3" fontId="3" fillId="6" borderId="10" xfId="60" applyNumberFormat="1" applyFont="1" applyFill="1" applyBorder="1" applyAlignment="1" applyProtection="1">
      <alignment/>
      <protection locked="0"/>
    </xf>
    <xf numFmtId="0" fontId="2" fillId="0" borderId="0" xfId="0" applyFont="1" applyFill="1" applyAlignment="1" applyProtection="1">
      <alignment/>
      <protection/>
    </xf>
    <xf numFmtId="0" fontId="3" fillId="35" borderId="10" xfId="60" applyNumberFormat="1" applyFont="1" applyFill="1" applyBorder="1" applyAlignment="1" applyProtection="1" quotePrefix="1">
      <alignment horizontal="center" vertical="center"/>
      <protection/>
    </xf>
    <xf numFmtId="0" fontId="2" fillId="0" borderId="0" xfId="0" applyFont="1" applyAlignment="1" applyProtection="1">
      <alignment/>
      <protection/>
    </xf>
    <xf numFmtId="3" fontId="3" fillId="34" borderId="10" xfId="60" applyNumberFormat="1" applyFont="1" applyFill="1" applyBorder="1" applyAlignment="1" applyProtection="1">
      <alignment/>
      <protection/>
    </xf>
    <xf numFmtId="3" fontId="3" fillId="34" borderId="10" xfId="60" applyNumberFormat="1" applyFont="1" applyFill="1" applyBorder="1" applyAlignment="1" applyProtection="1">
      <alignment horizontal="left" indent="2"/>
      <protection/>
    </xf>
    <xf numFmtId="0" fontId="3" fillId="0" borderId="0" xfId="0" applyFont="1" applyFill="1" applyAlignment="1" applyProtection="1">
      <alignment/>
      <protection/>
    </xf>
    <xf numFmtId="3" fontId="3" fillId="34" borderId="10" xfId="60" applyNumberFormat="1" applyFont="1" applyFill="1" applyBorder="1" applyAlignment="1" applyProtection="1">
      <alignment horizontal="left"/>
      <protection/>
    </xf>
    <xf numFmtId="3" fontId="3" fillId="34" borderId="10" xfId="60" applyNumberFormat="1" applyFont="1" applyFill="1" applyBorder="1" applyAlignment="1" applyProtection="1">
      <alignment horizontal="left" indent="4"/>
      <protection/>
    </xf>
    <xf numFmtId="0" fontId="2" fillId="0" borderId="0" xfId="0" applyFont="1" applyFill="1" applyAlignment="1" applyProtection="1">
      <alignment vertical="center"/>
      <protection/>
    </xf>
    <xf numFmtId="0" fontId="3" fillId="0" borderId="0" xfId="0" applyFont="1" applyFill="1" applyBorder="1" applyAlignment="1" applyProtection="1">
      <alignment horizontal="center"/>
      <protection/>
    </xf>
    <xf numFmtId="164" fontId="2" fillId="0" borderId="0" xfId="53" applyNumberFormat="1" applyFont="1" applyFill="1" applyAlignment="1" applyProtection="1">
      <alignment/>
      <protection/>
    </xf>
    <xf numFmtId="0" fontId="4" fillId="0" borderId="0" xfId="0" applyFont="1" applyFill="1" applyAlignment="1" applyProtection="1">
      <alignment/>
      <protection/>
    </xf>
    <xf numFmtId="0" fontId="4" fillId="0" borderId="0" xfId="0" applyFont="1" applyAlignment="1" applyProtection="1">
      <alignment/>
      <protection/>
    </xf>
    <xf numFmtId="0" fontId="5" fillId="0" borderId="0" xfId="0" applyFont="1" applyFill="1" applyAlignment="1" applyProtection="1">
      <alignment/>
      <protection/>
    </xf>
    <xf numFmtId="4" fontId="4" fillId="0" borderId="0" xfId="0" applyNumberFormat="1" applyFont="1" applyAlignment="1" applyProtection="1">
      <alignment/>
      <protection/>
    </xf>
    <xf numFmtId="0" fontId="6" fillId="0" borderId="0" xfId="0" applyFont="1" applyFill="1" applyAlignment="1" applyProtection="1">
      <alignment/>
      <protection/>
    </xf>
    <xf numFmtId="166" fontId="2" fillId="36" borderId="0" xfId="64" applyNumberFormat="1" applyFont="1" applyFill="1" applyAlignment="1" applyProtection="1">
      <alignment/>
      <protection/>
    </xf>
    <xf numFmtId="0" fontId="3" fillId="35" borderId="10" xfId="60" applyNumberFormat="1" applyFont="1" applyFill="1" applyBorder="1" applyAlignment="1" applyProtection="1">
      <alignment horizontal="center" vertical="center"/>
      <protection/>
    </xf>
    <xf numFmtId="166" fontId="100" fillId="34" borderId="10" xfId="60" applyNumberFormat="1" applyFont="1" applyFill="1" applyBorder="1" applyAlignment="1" applyProtection="1">
      <alignment/>
      <protection/>
    </xf>
    <xf numFmtId="166" fontId="2" fillId="34" borderId="10" xfId="60" applyNumberFormat="1" applyFont="1" applyFill="1" applyBorder="1" applyAlignment="1" applyProtection="1">
      <alignment horizontal="left" indent="2"/>
      <protection/>
    </xf>
    <xf numFmtId="10" fontId="3" fillId="6" borderId="10" xfId="60" applyNumberFormat="1" applyFont="1" applyFill="1" applyBorder="1" applyAlignment="1" applyProtection="1">
      <alignment horizontal="center"/>
      <protection/>
    </xf>
    <xf numFmtId="10" fontId="3" fillId="6" borderId="10" xfId="60" applyNumberFormat="1" applyFont="1" applyFill="1" applyBorder="1" applyAlignment="1" applyProtection="1">
      <alignment/>
      <protection/>
    </xf>
    <xf numFmtId="166" fontId="3" fillId="36" borderId="0" xfId="64" applyNumberFormat="1" applyFont="1" applyFill="1" applyAlignment="1" applyProtection="1">
      <alignment horizontal="center"/>
      <protection/>
    </xf>
    <xf numFmtId="166" fontId="2" fillId="34" borderId="12" xfId="64" applyNumberFormat="1" applyFont="1" applyFill="1" applyBorder="1" applyAlignment="1" applyProtection="1">
      <alignment horizontal="center"/>
      <protection/>
    </xf>
    <xf numFmtId="166" fontId="3" fillId="34" borderId="10" xfId="60" applyNumberFormat="1" applyFont="1" applyFill="1" applyBorder="1" applyAlignment="1" applyProtection="1">
      <alignment horizontal="center"/>
      <protection/>
    </xf>
    <xf numFmtId="9" fontId="3" fillId="34" borderId="10" xfId="60" applyNumberFormat="1" applyFont="1" applyFill="1" applyBorder="1" applyAlignment="1" applyProtection="1">
      <alignment/>
      <protection/>
    </xf>
    <xf numFmtId="166" fontId="2" fillId="34" borderId="12" xfId="60" applyNumberFormat="1" applyFont="1" applyFill="1" applyBorder="1" applyAlignment="1" applyProtection="1">
      <alignment horizontal="left" indent="2"/>
      <protection/>
    </xf>
    <xf numFmtId="166" fontId="3" fillId="34" borderId="10" xfId="60" applyNumberFormat="1" applyFont="1" applyFill="1" applyBorder="1" applyAlignment="1" applyProtection="1">
      <alignment horizontal="left"/>
      <protection/>
    </xf>
    <xf numFmtId="0" fontId="7" fillId="34" borderId="10" xfId="60" applyNumberFormat="1" applyFont="1" applyFill="1" applyBorder="1" applyAlignment="1" applyProtection="1">
      <alignment horizontal="left" indent="2"/>
      <protection/>
    </xf>
    <xf numFmtId="166" fontId="3" fillId="34" borderId="13" xfId="60" applyNumberFormat="1" applyFont="1" applyFill="1" applyBorder="1" applyAlignment="1" applyProtection="1">
      <alignment/>
      <protection/>
    </xf>
    <xf numFmtId="166" fontId="3" fillId="34" borderId="14" xfId="60" applyNumberFormat="1" applyFont="1" applyFill="1" applyBorder="1" applyAlignment="1" applyProtection="1">
      <alignment/>
      <protection/>
    </xf>
    <xf numFmtId="168" fontId="3" fillId="34" borderId="10" xfId="64" applyNumberFormat="1" applyFont="1" applyFill="1" applyBorder="1" applyAlignment="1" applyProtection="1">
      <alignment horizontal="center"/>
      <protection/>
    </xf>
    <xf numFmtId="166" fontId="3" fillId="6" borderId="10" xfId="60" applyNumberFormat="1" applyFont="1" applyFill="1" applyBorder="1" applyAlignment="1" applyProtection="1">
      <alignment/>
      <protection locked="0"/>
    </xf>
    <xf numFmtId="3" fontId="3" fillId="6" borderId="10" xfId="60" applyNumberFormat="1" applyFont="1" applyFill="1" applyBorder="1" applyAlignment="1" applyProtection="1">
      <alignment horizontal="left" indent="4"/>
      <protection locked="0"/>
    </xf>
    <xf numFmtId="168" fontId="3" fillId="6" borderId="10" xfId="64" applyNumberFormat="1" applyFont="1" applyFill="1" applyBorder="1" applyAlignment="1" applyProtection="1">
      <alignment/>
      <protection locked="0"/>
    </xf>
    <xf numFmtId="3" fontId="3" fillId="34" borderId="10" xfId="60" applyNumberFormat="1" applyFont="1" applyFill="1" applyBorder="1" applyAlignment="1" applyProtection="1">
      <alignment horizontal="center"/>
      <protection/>
    </xf>
    <xf numFmtId="3" fontId="3" fillId="34" borderId="10" xfId="60" applyNumberFormat="1" applyFont="1" applyFill="1" applyBorder="1" applyAlignment="1">
      <alignment horizontal="center"/>
    </xf>
    <xf numFmtId="3" fontId="3" fillId="34" borderId="0" xfId="60" applyNumberFormat="1" applyFont="1" applyFill="1" applyBorder="1" applyAlignment="1" applyProtection="1">
      <alignment horizontal="center"/>
      <protection/>
    </xf>
    <xf numFmtId="166" fontId="3" fillId="34" borderId="0" xfId="60" applyNumberFormat="1" applyFont="1" applyFill="1" applyBorder="1" applyAlignment="1" applyProtection="1">
      <alignment horizontal="center"/>
      <protection/>
    </xf>
    <xf numFmtId="41" fontId="3" fillId="34" borderId="0" xfId="60" applyNumberFormat="1" applyFont="1" applyFill="1" applyBorder="1" applyAlignment="1" applyProtection="1">
      <alignment horizontal="center"/>
      <protection/>
    </xf>
    <xf numFmtId="166" fontId="3" fillId="34" borderId="15" xfId="60" applyNumberFormat="1" applyFont="1" applyFill="1" applyBorder="1" applyAlignment="1" applyProtection="1">
      <alignment horizontal="center"/>
      <protection/>
    </xf>
    <xf numFmtId="41" fontId="3" fillId="34" borderId="15" xfId="60" applyNumberFormat="1" applyFont="1" applyFill="1" applyBorder="1" applyAlignment="1" applyProtection="1">
      <alignment horizontal="center"/>
      <protection/>
    </xf>
    <xf numFmtId="0" fontId="3" fillId="34" borderId="0" xfId="60" applyFont="1" applyFill="1" applyBorder="1" applyAlignment="1">
      <alignment horizontal="center"/>
    </xf>
    <xf numFmtId="0" fontId="3" fillId="34" borderId="15" xfId="60" applyFont="1" applyFill="1" applyBorder="1" applyAlignment="1">
      <alignment horizontal="center"/>
    </xf>
    <xf numFmtId="0" fontId="2" fillId="0" borderId="16" xfId="0" applyFont="1" applyBorder="1" applyAlignment="1">
      <alignment/>
    </xf>
    <xf numFmtId="0" fontId="2" fillId="0" borderId="17" xfId="0" applyFont="1" applyFill="1" applyBorder="1" applyAlignment="1">
      <alignment/>
    </xf>
    <xf numFmtId="0" fontId="2" fillId="0" borderId="17" xfId="0" applyFont="1" applyBorder="1" applyAlignment="1">
      <alignment/>
    </xf>
    <xf numFmtId="0" fontId="2" fillId="0" borderId="18" xfId="0" applyFont="1" applyBorder="1" applyAlignment="1">
      <alignment/>
    </xf>
    <xf numFmtId="3" fontId="3" fillId="34" borderId="15" xfId="60" applyNumberFormat="1" applyFont="1" applyFill="1" applyBorder="1" applyAlignment="1" applyProtection="1">
      <alignment horizontal="center"/>
      <protection/>
    </xf>
    <xf numFmtId="3" fontId="3" fillId="34" borderId="19" xfId="60" applyNumberFormat="1" applyFont="1" applyFill="1" applyBorder="1" applyAlignment="1" applyProtection="1">
      <alignment horizontal="center"/>
      <protection/>
    </xf>
    <xf numFmtId="41" fontId="3" fillId="34" borderId="20" xfId="60" applyNumberFormat="1" applyFont="1" applyFill="1" applyBorder="1" applyAlignment="1" applyProtection="1">
      <alignment/>
      <protection/>
    </xf>
    <xf numFmtId="41" fontId="3" fillId="34" borderId="21" xfId="60" applyNumberFormat="1" applyFont="1" applyFill="1" applyBorder="1" applyAlignment="1" applyProtection="1">
      <alignment/>
      <protection/>
    </xf>
    <xf numFmtId="41" fontId="3" fillId="34" borderId="22" xfId="60" applyNumberFormat="1" applyFont="1" applyFill="1" applyBorder="1" applyAlignment="1" applyProtection="1">
      <alignment/>
      <protection/>
    </xf>
    <xf numFmtId="41" fontId="3" fillId="34" borderId="16" xfId="60" applyNumberFormat="1" applyFont="1" applyFill="1" applyBorder="1" applyAlignment="1" applyProtection="1">
      <alignment/>
      <protection/>
    </xf>
    <xf numFmtId="41" fontId="3" fillId="34" borderId="17" xfId="60" applyNumberFormat="1" applyFont="1" applyFill="1" applyBorder="1" applyAlignment="1" applyProtection="1">
      <alignment/>
      <protection/>
    </xf>
    <xf numFmtId="41" fontId="3" fillId="34" borderId="12" xfId="60" applyNumberFormat="1" applyFont="1" applyFill="1" applyBorder="1" applyAlignment="1" applyProtection="1">
      <alignment/>
      <protection/>
    </xf>
    <xf numFmtId="41" fontId="3" fillId="34" borderId="13" xfId="60" applyNumberFormat="1" applyFont="1" applyFill="1" applyBorder="1" applyAlignment="1" applyProtection="1">
      <alignment/>
      <protection/>
    </xf>
    <xf numFmtId="41" fontId="3" fillId="34" borderId="14" xfId="60" applyNumberFormat="1" applyFont="1" applyFill="1" applyBorder="1" applyAlignment="1" applyProtection="1">
      <alignment/>
      <protection/>
    </xf>
    <xf numFmtId="41" fontId="3" fillId="34" borderId="13" xfId="60" applyNumberFormat="1" applyFont="1" applyFill="1" applyBorder="1" applyAlignment="1" applyProtection="1">
      <alignment horizontal="center"/>
      <protection/>
    </xf>
    <xf numFmtId="41" fontId="3" fillId="34" borderId="14" xfId="60" applyNumberFormat="1" applyFont="1" applyFill="1" applyBorder="1" applyAlignment="1" applyProtection="1">
      <alignment horizontal="center"/>
      <protection/>
    </xf>
    <xf numFmtId="1" fontId="3" fillId="35" borderId="10" xfId="61" applyNumberFormat="1" applyFont="1" applyFill="1" applyBorder="1" applyAlignment="1" applyProtection="1">
      <alignment horizontal="center"/>
      <protection/>
    </xf>
    <xf numFmtId="1" fontId="3" fillId="35" borderId="10" xfId="60" applyNumberFormat="1" applyFont="1" applyFill="1" applyBorder="1" applyAlignment="1">
      <alignment horizontal="center" vertical="center"/>
    </xf>
    <xf numFmtId="1" fontId="3" fillId="35" borderId="10" xfId="61" applyNumberFormat="1" applyFont="1" applyFill="1" applyBorder="1" applyAlignment="1" applyProtection="1">
      <alignment horizontal="center"/>
      <protection locked="0"/>
    </xf>
    <xf numFmtId="0" fontId="3" fillId="35" borderId="10" xfId="60" applyNumberFormat="1" applyFont="1" applyFill="1" applyBorder="1" applyAlignment="1" applyProtection="1">
      <alignment horizontal="center" vertical="center"/>
      <protection locked="0"/>
    </xf>
    <xf numFmtId="165" fontId="3" fillId="34" borderId="10" xfId="61" applyNumberFormat="1" applyFont="1" applyFill="1" applyBorder="1" applyAlignment="1" applyProtection="1">
      <alignment/>
      <protection/>
    </xf>
    <xf numFmtId="3" fontId="3" fillId="34" borderId="10" xfId="61" applyNumberFormat="1" applyFont="1" applyFill="1" applyBorder="1" applyAlignment="1" applyProtection="1">
      <alignment/>
      <protection/>
    </xf>
    <xf numFmtId="3" fontId="101" fillId="34" borderId="10" xfId="61" applyNumberFormat="1" applyFont="1" applyFill="1" applyBorder="1" applyAlignment="1" applyProtection="1">
      <alignment/>
      <protection/>
    </xf>
    <xf numFmtId="166" fontId="2" fillId="37" borderId="0" xfId="64" applyNumberFormat="1" applyFont="1" applyFill="1" applyAlignment="1" applyProtection="1">
      <alignment/>
      <protection/>
    </xf>
    <xf numFmtId="166" fontId="3" fillId="37" borderId="0" xfId="64" applyNumberFormat="1" applyFont="1" applyFill="1" applyAlignment="1" applyProtection="1">
      <alignment horizontal="center"/>
      <protection/>
    </xf>
    <xf numFmtId="166" fontId="2" fillId="37" borderId="0" xfId="64" applyNumberFormat="1" applyFont="1" applyFill="1" applyAlignment="1" applyProtection="1">
      <alignment horizontal="center"/>
      <protection/>
    </xf>
    <xf numFmtId="166" fontId="2" fillId="37" borderId="0" xfId="64" applyNumberFormat="1" applyFont="1" applyFill="1" applyAlignment="1" applyProtection="1">
      <alignment horizontal="right" vertical="center"/>
      <protection/>
    </xf>
    <xf numFmtId="166" fontId="2" fillId="37" borderId="0" xfId="64" applyNumberFormat="1" applyFont="1" applyFill="1" applyAlignment="1" applyProtection="1">
      <alignment horizontal="right"/>
      <protection/>
    </xf>
    <xf numFmtId="3" fontId="3" fillId="37" borderId="0" xfId="64" applyNumberFormat="1" applyFont="1" applyFill="1" applyAlignment="1" applyProtection="1">
      <alignment horizontal="center"/>
      <protection/>
    </xf>
    <xf numFmtId="3" fontId="2" fillId="37" borderId="0" xfId="64" applyNumberFormat="1" applyFont="1" applyFill="1" applyAlignment="1" applyProtection="1">
      <alignment/>
      <protection/>
    </xf>
    <xf numFmtId="3" fontId="2" fillId="37" borderId="0" xfId="64" applyNumberFormat="1" applyFont="1" applyFill="1" applyAlignment="1" applyProtection="1">
      <alignment horizontal="center"/>
      <protection/>
    </xf>
    <xf numFmtId="164" fontId="2" fillId="37" borderId="0" xfId="64" applyNumberFormat="1" applyFont="1" applyFill="1" applyAlignment="1" applyProtection="1">
      <alignment horizontal="center"/>
      <protection/>
    </xf>
    <xf numFmtId="166" fontId="2" fillId="37" borderId="0" xfId="64" applyNumberFormat="1" applyFont="1" applyFill="1" applyAlignment="1" applyProtection="1">
      <alignment horizontal="center" vertical="center"/>
      <protection/>
    </xf>
    <xf numFmtId="164" fontId="2" fillId="37" borderId="0" xfId="64" applyNumberFormat="1" applyFont="1" applyFill="1" applyAlignment="1" applyProtection="1">
      <alignment horizontal="center" vertical="center"/>
      <protection/>
    </xf>
    <xf numFmtId="3" fontId="2" fillId="37" borderId="0" xfId="64" applyNumberFormat="1" applyFont="1" applyFill="1" applyAlignment="1" applyProtection="1">
      <alignment horizontal="center" vertical="center"/>
      <protection/>
    </xf>
    <xf numFmtId="3" fontId="2" fillId="38" borderId="0" xfId="64" applyNumberFormat="1" applyFont="1" applyFill="1" applyAlignment="1" applyProtection="1">
      <alignment/>
      <protection/>
    </xf>
    <xf numFmtId="166" fontId="2" fillId="37" borderId="0" xfId="64" applyNumberFormat="1" applyFont="1" applyFill="1" applyAlignment="1" applyProtection="1" quotePrefix="1">
      <alignment/>
      <protection/>
    </xf>
    <xf numFmtId="3" fontId="3" fillId="34" borderId="10" xfId="60" applyNumberFormat="1" applyFont="1" applyFill="1" applyBorder="1" applyAlignment="1">
      <alignment horizontal="center" vertical="center"/>
    </xf>
    <xf numFmtId="10" fontId="3" fillId="6" borderId="10" xfId="60" applyNumberFormat="1" applyFont="1" applyFill="1" applyBorder="1" applyAlignment="1" applyProtection="1">
      <alignment/>
      <protection locked="0"/>
    </xf>
    <xf numFmtId="0" fontId="3" fillId="39" borderId="0" xfId="60" applyFont="1" applyFill="1" applyBorder="1" applyAlignment="1">
      <alignment horizontal="center"/>
    </xf>
    <xf numFmtId="0" fontId="3" fillId="39" borderId="15" xfId="60" applyFont="1" applyFill="1" applyBorder="1" applyAlignment="1">
      <alignment horizontal="center"/>
    </xf>
    <xf numFmtId="0" fontId="2" fillId="0" borderId="0" xfId="0" applyFont="1" applyFill="1" applyAlignment="1" applyProtection="1" quotePrefix="1">
      <alignment/>
      <protection/>
    </xf>
    <xf numFmtId="172" fontId="3" fillId="6" borderId="10" xfId="64" applyNumberFormat="1" applyFont="1" applyFill="1" applyBorder="1" applyAlignment="1" applyProtection="1">
      <alignment horizontal="center" vertical="center"/>
      <protection locked="0"/>
    </xf>
    <xf numFmtId="166" fontId="3" fillId="34" borderId="10" xfId="60" applyNumberFormat="1" applyFont="1" applyFill="1" applyBorder="1" applyAlignment="1" applyProtection="1">
      <alignment/>
      <protection hidden="1"/>
    </xf>
    <xf numFmtId="166" fontId="3" fillId="34" borderId="10" xfId="60" applyNumberFormat="1" applyFont="1" applyFill="1" applyBorder="1" applyAlignment="1" applyProtection="1">
      <alignment horizontal="center"/>
      <protection hidden="1"/>
    </xf>
    <xf numFmtId="3" fontId="3" fillId="34" borderId="10" xfId="60" applyNumberFormat="1" applyFont="1" applyFill="1" applyBorder="1" applyAlignment="1" applyProtection="1">
      <alignment horizontal="center"/>
      <protection hidden="1"/>
    </xf>
    <xf numFmtId="10" fontId="3" fillId="34" borderId="10" xfId="60" applyNumberFormat="1" applyFont="1" applyFill="1" applyBorder="1" applyAlignment="1" applyProtection="1">
      <alignment/>
      <protection hidden="1"/>
    </xf>
    <xf numFmtId="41" fontId="3" fillId="34" borderId="10" xfId="60" applyNumberFormat="1" applyFont="1" applyFill="1" applyBorder="1" applyAlignment="1" applyProtection="1">
      <alignment horizontal="center"/>
      <protection hidden="1"/>
    </xf>
    <xf numFmtId="168" fontId="3" fillId="34" borderId="10" xfId="64" applyNumberFormat="1" applyFont="1" applyFill="1" applyBorder="1" applyAlignment="1" applyProtection="1">
      <alignment horizontal="center"/>
      <protection hidden="1"/>
    </xf>
    <xf numFmtId="165" fontId="3" fillId="34" borderId="10" xfId="60" applyNumberFormat="1" applyFont="1" applyFill="1" applyBorder="1" applyAlignment="1" applyProtection="1">
      <alignment horizontal="center"/>
      <protection hidden="1"/>
    </xf>
    <xf numFmtId="166" fontId="3" fillId="35" borderId="17" xfId="60" applyNumberFormat="1" applyFont="1" applyFill="1" applyBorder="1" applyAlignment="1">
      <alignment/>
    </xf>
    <xf numFmtId="10" fontId="102" fillId="34" borderId="10" xfId="61" applyNumberFormat="1" applyFont="1" applyFill="1" applyBorder="1" applyAlignment="1" applyProtection="1">
      <alignment/>
      <protection/>
    </xf>
    <xf numFmtId="3" fontId="3" fillId="6" borderId="10" xfId="60" applyNumberFormat="1" applyFont="1" applyFill="1" applyBorder="1" applyAlignment="1" applyProtection="1" quotePrefix="1">
      <alignment horizontal="right"/>
      <protection locked="0"/>
    </xf>
    <xf numFmtId="165" fontId="2" fillId="6" borderId="10" xfId="61" applyNumberFormat="1" applyFont="1" applyFill="1" applyBorder="1" applyAlignment="1" applyProtection="1">
      <alignment/>
      <protection locked="0"/>
    </xf>
    <xf numFmtId="165" fontId="2" fillId="6" borderId="10" xfId="61" applyNumberFormat="1" applyFont="1" applyFill="1" applyBorder="1" applyAlignment="1" applyProtection="1">
      <alignment horizontal="right"/>
      <protection locked="0"/>
    </xf>
    <xf numFmtId="10" fontId="102" fillId="34" borderId="10" xfId="61" applyNumberFormat="1" applyFont="1" applyFill="1" applyBorder="1" applyAlignment="1" applyProtection="1" quotePrefix="1">
      <alignment horizontal="center"/>
      <protection/>
    </xf>
    <xf numFmtId="3" fontId="3" fillId="40" borderId="10" xfId="60" applyNumberFormat="1" applyFont="1" applyFill="1" applyBorder="1" applyAlignment="1" applyProtection="1">
      <alignment/>
      <protection/>
    </xf>
    <xf numFmtId="0" fontId="3" fillId="37" borderId="10" xfId="60" applyFont="1" applyFill="1" applyBorder="1" applyAlignment="1" applyProtection="1">
      <alignment horizontal="center"/>
      <protection/>
    </xf>
    <xf numFmtId="3" fontId="3" fillId="37" borderId="10" xfId="60" applyNumberFormat="1" applyFont="1" applyFill="1" applyBorder="1" applyAlignment="1" applyProtection="1">
      <alignment/>
      <protection/>
    </xf>
    <xf numFmtId="3" fontId="3" fillId="6" borderId="10" xfId="60" applyNumberFormat="1" applyFont="1" applyFill="1" applyBorder="1" applyAlignment="1" applyProtection="1">
      <alignment horizontal="center"/>
      <protection locked="0"/>
    </xf>
    <xf numFmtId="3" fontId="3" fillId="6" borderId="10" xfId="60" applyNumberFormat="1" applyFont="1" applyFill="1" applyBorder="1" applyAlignment="1" applyProtection="1">
      <alignment horizontal="center"/>
      <protection/>
    </xf>
    <xf numFmtId="3" fontId="3" fillId="34" borderId="10" xfId="60" applyNumberFormat="1" applyFont="1" applyFill="1" applyBorder="1" applyAlignment="1" applyProtection="1">
      <alignment horizontal="center"/>
      <protection/>
    </xf>
    <xf numFmtId="0" fontId="2" fillId="37" borderId="0" xfId="0" applyFont="1" applyFill="1" applyAlignment="1">
      <alignment/>
    </xf>
    <xf numFmtId="0" fontId="99" fillId="35" borderId="23" xfId="0" applyFont="1" applyFill="1" applyBorder="1" applyAlignment="1">
      <alignment horizontal="center"/>
    </xf>
    <xf numFmtId="0" fontId="0" fillId="34" borderId="23" xfId="0" applyFill="1" applyBorder="1" applyAlignment="1">
      <alignment/>
    </xf>
    <xf numFmtId="0" fontId="0" fillId="0" borderId="0" xfId="0" applyBorder="1" applyAlignment="1">
      <alignment/>
    </xf>
    <xf numFmtId="170" fontId="10" fillId="41" borderId="23" xfId="64" applyNumberFormat="1" applyFont="1" applyFill="1" applyBorder="1" applyAlignment="1" applyProtection="1">
      <alignment horizontal="center" vertical="top"/>
      <protection locked="0"/>
    </xf>
    <xf numFmtId="0" fontId="10" fillId="0" borderId="0" xfId="51" applyFont="1" applyFill="1" applyAlignment="1" applyProtection="1">
      <alignment vertical="top"/>
      <protection/>
    </xf>
    <xf numFmtId="0" fontId="8" fillId="0" borderId="0" xfId="51" applyFont="1" applyFill="1" applyAlignment="1" applyProtection="1">
      <alignment horizontal="right"/>
      <protection/>
    </xf>
    <xf numFmtId="0" fontId="0" fillId="0" borderId="0" xfId="0" applyFill="1" applyAlignment="1" applyProtection="1">
      <alignment/>
      <protection/>
    </xf>
    <xf numFmtId="0" fontId="11" fillId="35" borderId="23" xfId="51" applyFont="1" applyFill="1" applyBorder="1" applyAlignment="1" applyProtection="1">
      <alignment horizontal="center" vertical="center"/>
      <protection/>
    </xf>
    <xf numFmtId="0" fontId="11" fillId="35" borderId="23" xfId="0" applyFont="1" applyFill="1" applyBorder="1" applyAlignment="1" applyProtection="1">
      <alignment horizontal="center" vertical="center"/>
      <protection/>
    </xf>
    <xf numFmtId="0" fontId="11" fillId="35" borderId="23" xfId="0" applyFont="1" applyFill="1" applyBorder="1" applyAlignment="1" applyProtection="1">
      <alignment horizontal="center" vertical="center" wrapText="1"/>
      <protection/>
    </xf>
    <xf numFmtId="0" fontId="11" fillId="35" borderId="23" xfId="51" applyFont="1" applyFill="1" applyBorder="1" applyAlignment="1" applyProtection="1">
      <alignment horizontal="center" vertical="center" wrapText="1"/>
      <protection/>
    </xf>
    <xf numFmtId="0" fontId="10" fillId="34" borderId="23" xfId="51" applyFont="1" applyFill="1" applyBorder="1" applyAlignment="1" applyProtection="1">
      <alignment vertical="top"/>
      <protection/>
    </xf>
    <xf numFmtId="170" fontId="10" fillId="6" borderId="23" xfId="64" applyNumberFormat="1" applyFont="1" applyFill="1" applyBorder="1" applyAlignment="1" applyProtection="1">
      <alignment vertical="top"/>
      <protection locked="0"/>
    </xf>
    <xf numFmtId="0" fontId="10" fillId="34" borderId="23" xfId="0" applyFont="1" applyFill="1" applyBorder="1" applyAlignment="1" applyProtection="1">
      <alignment vertical="top"/>
      <protection/>
    </xf>
    <xf numFmtId="170" fontId="10" fillId="41" borderId="23" xfId="64" applyNumberFormat="1" applyFont="1" applyFill="1" applyBorder="1" applyAlignment="1" applyProtection="1">
      <alignment vertical="top"/>
      <protection locked="0"/>
    </xf>
    <xf numFmtId="170" fontId="10" fillId="6" borderId="23" xfId="64" applyNumberFormat="1" applyFont="1" applyFill="1" applyBorder="1" applyAlignment="1" applyProtection="1">
      <alignment horizontal="center" vertical="top"/>
      <protection locked="0"/>
    </xf>
    <xf numFmtId="0" fontId="10" fillId="34" borderId="23" xfId="0" applyFont="1" applyFill="1" applyBorder="1" applyAlignment="1" applyProtection="1">
      <alignment vertical="top"/>
      <protection locked="0"/>
    </xf>
    <xf numFmtId="0" fontId="11" fillId="40" borderId="23" xfId="0" applyFont="1" applyFill="1" applyBorder="1" applyAlignment="1" applyProtection="1">
      <alignment vertical="top"/>
      <protection/>
    </xf>
    <xf numFmtId="170" fontId="11" fillId="40" borderId="23" xfId="64" applyNumberFormat="1" applyFont="1" applyFill="1" applyBorder="1" applyAlignment="1" applyProtection="1">
      <alignment vertical="top"/>
      <protection/>
    </xf>
    <xf numFmtId="3" fontId="10" fillId="6" borderId="23" xfId="51" applyNumberFormat="1" applyFont="1" applyFill="1" applyBorder="1" applyAlignment="1" applyProtection="1">
      <alignment vertical="top"/>
      <protection locked="0"/>
    </xf>
    <xf numFmtId="0" fontId="12" fillId="40" borderId="23" xfId="0" applyFont="1" applyFill="1" applyBorder="1" applyAlignment="1" applyProtection="1">
      <alignment horizontal="left" vertical="top"/>
      <protection/>
    </xf>
    <xf numFmtId="170" fontId="12" fillId="40" borderId="23" xfId="64" applyNumberFormat="1" applyFont="1" applyFill="1" applyBorder="1" applyAlignment="1" applyProtection="1">
      <alignment vertical="top"/>
      <protection/>
    </xf>
    <xf numFmtId="0" fontId="11" fillId="35" borderId="23" xfId="51" applyFont="1" applyFill="1" applyBorder="1" applyAlignment="1" applyProtection="1">
      <alignment vertical="center" wrapText="1"/>
      <protection/>
    </xf>
    <xf numFmtId="0" fontId="10" fillId="0" borderId="0" xfId="51" applyFont="1" applyFill="1" applyBorder="1" applyAlignment="1" applyProtection="1">
      <alignment vertical="top" wrapText="1"/>
      <protection/>
    </xf>
    <xf numFmtId="0" fontId="11" fillId="35" borderId="23" xfId="51" applyFont="1" applyFill="1" applyBorder="1" applyAlignment="1" applyProtection="1">
      <alignment vertical="center"/>
      <protection/>
    </xf>
    <xf numFmtId="0" fontId="10" fillId="0" borderId="0" xfId="51" applyFont="1" applyFill="1" applyBorder="1" applyAlignment="1" applyProtection="1">
      <alignment vertical="top"/>
      <protection/>
    </xf>
    <xf numFmtId="169" fontId="10" fillId="0" borderId="0" xfId="64" applyNumberFormat="1" applyFont="1" applyFill="1" applyBorder="1" applyAlignment="1" applyProtection="1">
      <alignment vertical="top"/>
      <protection/>
    </xf>
    <xf numFmtId="0" fontId="11" fillId="35" borderId="23" xfId="51" applyFont="1" applyFill="1" applyBorder="1" applyAlignment="1" applyProtection="1">
      <alignment vertical="top"/>
      <protection/>
    </xf>
    <xf numFmtId="0" fontId="0" fillId="0" borderId="0" xfId="0" applyFill="1" applyBorder="1" applyAlignment="1" applyProtection="1">
      <alignment/>
      <protection/>
    </xf>
    <xf numFmtId="0" fontId="99" fillId="35" borderId="0" xfId="0" applyFont="1" applyFill="1" applyAlignment="1">
      <alignment horizontal="center" wrapText="1"/>
    </xf>
    <xf numFmtId="0" fontId="0" fillId="0" borderId="0" xfId="0" applyAlignment="1">
      <alignment horizontal="left" wrapText="1"/>
    </xf>
    <xf numFmtId="0" fontId="0" fillId="34" borderId="0" xfId="0" applyFill="1" applyAlignment="1">
      <alignment horizontal="left" wrapText="1"/>
    </xf>
    <xf numFmtId="0" fontId="99" fillId="34" borderId="0" xfId="0" applyFont="1" applyFill="1" applyAlignment="1">
      <alignment horizontal="left" wrapText="1"/>
    </xf>
    <xf numFmtId="0" fontId="103" fillId="34" borderId="0" xfId="0" applyFont="1" applyFill="1" applyAlignment="1">
      <alignment horizontal="left" wrapText="1"/>
    </xf>
    <xf numFmtId="0" fontId="0" fillId="34" borderId="0" xfId="0" applyFill="1" applyAlignment="1">
      <alignment horizontal="left" wrapText="1" indent="1"/>
    </xf>
    <xf numFmtId="0" fontId="0" fillId="0" borderId="0" xfId="0" applyAlignment="1" applyProtection="1">
      <alignment/>
      <protection/>
    </xf>
    <xf numFmtId="0" fontId="0" fillId="0" borderId="24" xfId="0" applyBorder="1" applyAlignment="1" applyProtection="1">
      <alignment/>
      <protection/>
    </xf>
    <xf numFmtId="0" fontId="14" fillId="42" borderId="25" xfId="50" applyFont="1" applyFill="1" applyBorder="1" applyProtection="1">
      <alignment/>
      <protection/>
    </xf>
    <xf numFmtId="0" fontId="14" fillId="42" borderId="0" xfId="50" applyFont="1" applyFill="1" applyBorder="1" applyProtection="1">
      <alignment/>
      <protection/>
    </xf>
    <xf numFmtId="0" fontId="15" fillId="42" borderId="0" xfId="0" applyFont="1" applyFill="1" applyBorder="1" applyAlignment="1" applyProtection="1">
      <alignment/>
      <protection/>
    </xf>
    <xf numFmtId="0" fontId="14" fillId="42" borderId="26" xfId="50" applyFont="1" applyFill="1" applyBorder="1" applyProtection="1">
      <alignment/>
      <protection/>
    </xf>
    <xf numFmtId="0" fontId="15" fillId="42" borderId="0" xfId="0" applyFont="1" applyFill="1" applyBorder="1" applyAlignment="1" applyProtection="1">
      <alignment horizontal="left" vertical="center"/>
      <protection/>
    </xf>
    <xf numFmtId="0" fontId="0" fillId="0" borderId="0" xfId="0" applyBorder="1" applyAlignment="1" applyProtection="1">
      <alignment/>
      <protection/>
    </xf>
    <xf numFmtId="0" fontId="8" fillId="42" borderId="0" xfId="0" applyFont="1" applyFill="1" applyBorder="1" applyAlignment="1" applyProtection="1">
      <alignment horizontal="center" vertical="center" wrapText="1"/>
      <protection/>
    </xf>
    <xf numFmtId="14" fontId="10" fillId="6" borderId="0" xfId="50" applyNumberFormat="1" applyFont="1" applyFill="1" applyBorder="1" applyAlignment="1" applyProtection="1">
      <alignment/>
      <protection/>
    </xf>
    <xf numFmtId="0" fontId="15" fillId="42" borderId="0" xfId="0" applyFont="1" applyFill="1" applyBorder="1" applyAlignment="1" applyProtection="1">
      <alignment horizontal="left"/>
      <protection/>
    </xf>
    <xf numFmtId="0" fontId="10" fillId="42" borderId="0" xfId="0" applyFont="1" applyFill="1" applyBorder="1" applyAlignment="1" applyProtection="1">
      <alignment horizontal="left" vertical="center"/>
      <protection/>
    </xf>
    <xf numFmtId="0" fontId="15" fillId="42" borderId="0" xfId="0" applyFont="1" applyFill="1" applyBorder="1" applyAlignment="1" applyProtection="1">
      <alignment horizontal="center" vertical="center"/>
      <protection/>
    </xf>
    <xf numFmtId="0" fontId="15" fillId="42" borderId="0" xfId="0" applyFont="1" applyFill="1" applyBorder="1" applyAlignment="1" applyProtection="1">
      <alignment horizontal="center"/>
      <protection/>
    </xf>
    <xf numFmtId="0" fontId="14" fillId="0" borderId="0" xfId="50" applyFont="1" applyBorder="1" applyProtection="1">
      <alignment/>
      <protection/>
    </xf>
    <xf numFmtId="0" fontId="16" fillId="42" borderId="0" xfId="0" applyFont="1" applyFill="1" applyBorder="1" applyAlignment="1" applyProtection="1">
      <alignment horizontal="center"/>
      <protection/>
    </xf>
    <xf numFmtId="0" fontId="17" fillId="42" borderId="0" xfId="50" applyFont="1" applyFill="1" applyBorder="1" applyAlignment="1" applyProtection="1">
      <alignment/>
      <protection/>
    </xf>
    <xf numFmtId="0" fontId="17" fillId="42" borderId="26" xfId="50" applyFont="1" applyFill="1" applyBorder="1" applyAlignment="1" applyProtection="1">
      <alignment/>
      <protection/>
    </xf>
    <xf numFmtId="0" fontId="14" fillId="42" borderId="27" xfId="50" applyFont="1" applyFill="1" applyBorder="1" applyProtection="1">
      <alignment/>
      <protection/>
    </xf>
    <xf numFmtId="0" fontId="18" fillId="35" borderId="23" xfId="50" applyFont="1" applyFill="1" applyBorder="1" applyAlignment="1" applyProtection="1">
      <alignment horizontal="center" vertical="center"/>
      <protection/>
    </xf>
    <xf numFmtId="0" fontId="18" fillId="35" borderId="28" xfId="50" applyFont="1" applyFill="1" applyBorder="1" applyAlignment="1" applyProtection="1">
      <alignment vertical="center"/>
      <protection/>
    </xf>
    <xf numFmtId="0" fontId="18" fillId="35" borderId="29" xfId="50" applyFont="1" applyFill="1" applyBorder="1" applyAlignment="1" applyProtection="1">
      <alignment vertical="center"/>
      <protection/>
    </xf>
    <xf numFmtId="0" fontId="18" fillId="35" borderId="30" xfId="50" applyFont="1" applyFill="1" applyBorder="1" applyAlignment="1" applyProtection="1">
      <alignment vertical="center"/>
      <protection/>
    </xf>
    <xf numFmtId="0" fontId="18" fillId="6" borderId="31" xfId="50" applyFont="1" applyFill="1" applyBorder="1" applyAlignment="1" applyProtection="1">
      <alignment vertical="center"/>
      <protection locked="0"/>
    </xf>
    <xf numFmtId="0" fontId="18" fillId="35" borderId="0" xfId="50" applyFont="1" applyFill="1" applyBorder="1" applyAlignment="1" applyProtection="1">
      <alignment vertical="center"/>
      <protection/>
    </xf>
    <xf numFmtId="0" fontId="18" fillId="35" borderId="26" xfId="50" applyFont="1" applyFill="1" applyBorder="1" applyAlignment="1" applyProtection="1">
      <alignment vertical="center"/>
      <protection/>
    </xf>
    <xf numFmtId="0" fontId="8" fillId="35" borderId="23" xfId="50" applyFont="1" applyFill="1" applyBorder="1" applyAlignment="1" applyProtection="1">
      <alignment vertical="center"/>
      <protection/>
    </xf>
    <xf numFmtId="0" fontId="18" fillId="35" borderId="31" xfId="50" applyFont="1" applyFill="1" applyBorder="1" applyAlignment="1" applyProtection="1">
      <alignment vertical="center"/>
      <protection/>
    </xf>
    <xf numFmtId="0" fontId="18" fillId="35" borderId="32" xfId="50" applyFont="1" applyFill="1" applyBorder="1" applyAlignment="1" applyProtection="1">
      <alignment vertical="center"/>
      <protection/>
    </xf>
    <xf numFmtId="0" fontId="18" fillId="35" borderId="33" xfId="50" applyFont="1" applyFill="1" applyBorder="1" applyAlignment="1" applyProtection="1">
      <alignment vertical="center"/>
      <protection/>
    </xf>
    <xf numFmtId="4" fontId="20" fillId="6" borderId="34" xfId="50" applyNumberFormat="1" applyFont="1" applyFill="1" applyBorder="1" applyAlignment="1" applyProtection="1">
      <alignment horizontal="right" vertical="center" wrapText="1"/>
      <protection locked="0"/>
    </xf>
    <xf numFmtId="4" fontId="20" fillId="6" borderId="23" xfId="50" applyNumberFormat="1" applyFont="1" applyFill="1" applyBorder="1" applyAlignment="1" applyProtection="1">
      <alignment horizontal="right" vertical="center" wrapText="1"/>
      <protection locked="0"/>
    </xf>
    <xf numFmtId="1" fontId="20" fillId="34" borderId="23" xfId="50" applyNumberFormat="1" applyFont="1" applyFill="1" applyBorder="1" applyAlignment="1" applyProtection="1">
      <alignment horizontal="right" vertical="center" wrapText="1"/>
      <protection/>
    </xf>
    <xf numFmtId="3" fontId="11" fillId="42" borderId="0" xfId="50" applyNumberFormat="1" applyFont="1" applyFill="1" applyBorder="1" applyProtection="1">
      <alignment/>
      <protection/>
    </xf>
    <xf numFmtId="14" fontId="0" fillId="6" borderId="23" xfId="0" applyNumberFormat="1" applyFill="1" applyBorder="1" applyAlignment="1" applyProtection="1">
      <alignment/>
      <protection locked="0"/>
    </xf>
    <xf numFmtId="171" fontId="0" fillId="6" borderId="23" xfId="0" applyNumberFormat="1" applyFill="1" applyBorder="1" applyAlignment="1" applyProtection="1">
      <alignment/>
      <protection locked="0"/>
    </xf>
    <xf numFmtId="0" fontId="0" fillId="6" borderId="23" xfId="0" applyFill="1" applyBorder="1" applyAlignment="1" applyProtection="1">
      <alignment/>
      <protection locked="0"/>
    </xf>
    <xf numFmtId="0" fontId="99" fillId="35" borderId="23" xfId="0" applyFont="1" applyFill="1" applyBorder="1" applyAlignment="1">
      <alignment horizontal="center" vertical="center"/>
    </xf>
    <xf numFmtId="0" fontId="99" fillId="35" borderId="35" xfId="0" applyFont="1" applyFill="1" applyBorder="1" applyAlignment="1">
      <alignment horizontal="center" vertical="center"/>
    </xf>
    <xf numFmtId="0" fontId="99" fillId="6" borderId="36" xfId="0" applyFont="1" applyFill="1" applyBorder="1" applyAlignment="1" applyProtection="1">
      <alignment horizontal="center" vertical="center"/>
      <protection locked="0"/>
    </xf>
    <xf numFmtId="0" fontId="99" fillId="35" borderId="23" xfId="0" applyFont="1" applyFill="1" applyBorder="1" applyAlignment="1">
      <alignment horizontal="center" vertical="center" wrapText="1"/>
    </xf>
    <xf numFmtId="0" fontId="0" fillId="6" borderId="23" xfId="0" applyFill="1" applyBorder="1" applyAlignment="1" applyProtection="1">
      <alignment horizontal="center"/>
      <protection locked="0"/>
    </xf>
    <xf numFmtId="1" fontId="0" fillId="34" borderId="23" xfId="0" applyNumberFormat="1" applyFill="1" applyBorder="1" applyAlignment="1">
      <alignment horizontal="center"/>
    </xf>
    <xf numFmtId="3" fontId="3" fillId="34" borderId="10" xfId="60" applyNumberFormat="1" applyFont="1" applyFill="1" applyBorder="1" applyAlignment="1" applyProtection="1">
      <alignment horizontal="center"/>
      <protection/>
    </xf>
    <xf numFmtId="3" fontId="3" fillId="34" borderId="10" xfId="60" applyNumberFormat="1" applyFont="1" applyFill="1" applyBorder="1" applyAlignment="1" applyProtection="1">
      <alignment horizontal="left" indent="2"/>
      <protection locked="0"/>
    </xf>
    <xf numFmtId="3" fontId="3" fillId="34" borderId="10" xfId="60" applyNumberFormat="1" applyFont="1" applyFill="1" applyBorder="1" applyAlignment="1" applyProtection="1">
      <alignment horizontal="left" indent="8"/>
      <protection locked="0"/>
    </xf>
    <xf numFmtId="3" fontId="101" fillId="34" borderId="0" xfId="61" applyNumberFormat="1" applyFont="1" applyFill="1" applyBorder="1" applyAlignment="1" applyProtection="1">
      <alignment/>
      <protection/>
    </xf>
    <xf numFmtId="14" fontId="3" fillId="6" borderId="10" xfId="60" applyNumberFormat="1" applyFont="1" applyFill="1" applyBorder="1" applyAlignment="1" applyProtection="1">
      <alignment horizontal="center"/>
      <protection locked="0"/>
    </xf>
    <xf numFmtId="0" fontId="3" fillId="34" borderId="12" xfId="60" applyFont="1" applyFill="1" applyBorder="1" applyAlignment="1" applyProtection="1">
      <alignment/>
      <protection/>
    </xf>
    <xf numFmtId="3" fontId="3" fillId="34" borderId="12" xfId="60" applyNumberFormat="1" applyFont="1" applyFill="1" applyBorder="1" applyAlignment="1" applyProtection="1">
      <alignment/>
      <protection/>
    </xf>
    <xf numFmtId="3" fontId="3" fillId="34" borderId="13" xfId="60" applyNumberFormat="1" applyFont="1" applyFill="1" applyBorder="1" applyAlignment="1" applyProtection="1">
      <alignment/>
      <protection/>
    </xf>
    <xf numFmtId="1" fontId="3" fillId="35" borderId="10" xfId="60" applyNumberFormat="1" applyFont="1" applyFill="1" applyBorder="1" applyAlignment="1" applyProtection="1">
      <alignment horizontal="center" vertical="center"/>
      <protection/>
    </xf>
    <xf numFmtId="3" fontId="3" fillId="34" borderId="10" xfId="60" applyNumberFormat="1" applyFont="1" applyFill="1" applyBorder="1" applyAlignment="1" applyProtection="1">
      <alignment horizontal="center"/>
      <protection/>
    </xf>
    <xf numFmtId="3" fontId="3" fillId="34" borderId="10" xfId="60" applyNumberFormat="1" applyFont="1" applyFill="1" applyBorder="1" applyAlignment="1">
      <alignment horizontal="center"/>
    </xf>
    <xf numFmtId="3" fontId="104" fillId="34" borderId="10" xfId="60" applyNumberFormat="1" applyFont="1" applyFill="1" applyBorder="1" applyAlignment="1">
      <alignment horizontal="center"/>
    </xf>
    <xf numFmtId="3" fontId="104" fillId="34" borderId="10" xfId="60" applyNumberFormat="1" applyFont="1" applyFill="1" applyBorder="1" applyAlignment="1">
      <alignment horizontal="center" vertical="center"/>
    </xf>
    <xf numFmtId="0" fontId="105" fillId="43" borderId="37" xfId="58" applyFont="1" applyFill="1" applyBorder="1" applyAlignment="1">
      <alignment horizontal="centerContinuous"/>
    </xf>
    <xf numFmtId="0" fontId="105" fillId="43" borderId="17" xfId="58" applyFont="1" applyFill="1" applyBorder="1" applyAlignment="1">
      <alignment horizontal="centerContinuous"/>
    </xf>
    <xf numFmtId="3" fontId="3" fillId="34" borderId="13" xfId="60" applyNumberFormat="1" applyFont="1" applyFill="1" applyBorder="1" applyAlignment="1">
      <alignment/>
    </xf>
    <xf numFmtId="3" fontId="3" fillId="34" borderId="14" xfId="60" applyNumberFormat="1" applyFont="1" applyFill="1" applyBorder="1" applyAlignment="1">
      <alignment/>
    </xf>
    <xf numFmtId="166" fontId="10" fillId="40" borderId="10" xfId="60" applyNumberFormat="1" applyFont="1" applyFill="1" applyBorder="1" applyAlignment="1" applyProtection="1">
      <alignment horizontal="center"/>
      <protection/>
    </xf>
    <xf numFmtId="170" fontId="10" fillId="40" borderId="23" xfId="64" applyNumberFormat="1" applyFont="1" applyFill="1" applyBorder="1" applyAlignment="1" applyProtection="1">
      <alignment vertical="top"/>
      <protection/>
    </xf>
    <xf numFmtId="0" fontId="0" fillId="0" borderId="24" xfId="0" applyBorder="1" applyAlignment="1" applyProtection="1">
      <alignment/>
      <protection locked="0"/>
    </xf>
    <xf numFmtId="0" fontId="106" fillId="34" borderId="0" xfId="0" applyFont="1" applyFill="1" applyAlignment="1">
      <alignment horizontal="left" wrapText="1"/>
    </xf>
    <xf numFmtId="3" fontId="3" fillId="34" borderId="14" xfId="60" applyNumberFormat="1" applyFont="1" applyFill="1" applyBorder="1" applyAlignment="1" applyProtection="1">
      <alignment/>
      <protection/>
    </xf>
    <xf numFmtId="3" fontId="3" fillId="34" borderId="20" xfId="60" applyNumberFormat="1" applyFont="1" applyFill="1" applyBorder="1" applyAlignment="1" applyProtection="1">
      <alignment horizontal="right" indent="2"/>
      <protection/>
    </xf>
    <xf numFmtId="14" fontId="3" fillId="6" borderId="0" xfId="60" applyNumberFormat="1" applyFont="1" applyFill="1" applyBorder="1" applyAlignment="1" applyProtection="1">
      <alignment horizontal="center"/>
      <protection/>
    </xf>
    <xf numFmtId="3" fontId="3" fillId="34" borderId="12" xfId="60" applyNumberFormat="1" applyFont="1" applyFill="1" applyBorder="1" applyAlignment="1">
      <alignment vertical="center"/>
    </xf>
    <xf numFmtId="3" fontId="3" fillId="34" borderId="10" xfId="60" applyNumberFormat="1" applyFont="1" applyFill="1" applyBorder="1" applyAlignment="1">
      <alignment vertical="center"/>
    </xf>
    <xf numFmtId="166" fontId="3" fillId="34" borderId="10" xfId="60" applyNumberFormat="1" applyFont="1" applyFill="1" applyBorder="1" applyAlignment="1" applyProtection="1">
      <alignment/>
      <protection/>
    </xf>
    <xf numFmtId="165" fontId="2" fillId="34" borderId="10" xfId="61" applyNumberFormat="1" applyFont="1" applyFill="1" applyBorder="1" applyAlignment="1" applyProtection="1">
      <alignment horizontal="right"/>
      <protection/>
    </xf>
    <xf numFmtId="9" fontId="2" fillId="6" borderId="10" xfId="61" applyNumberFormat="1" applyFont="1" applyFill="1" applyBorder="1" applyAlignment="1" applyProtection="1">
      <alignment horizontal="right"/>
      <protection locked="0"/>
    </xf>
    <xf numFmtId="0" fontId="3" fillId="34" borderId="0" xfId="0" applyFont="1" applyFill="1" applyAlignment="1" applyProtection="1">
      <alignment horizontal="left" vertical="center"/>
      <protection/>
    </xf>
    <xf numFmtId="3" fontId="3" fillId="34" borderId="0" xfId="0" applyNumberFormat="1" applyFont="1" applyFill="1" applyAlignment="1" applyProtection="1">
      <alignment horizontal="right" vertical="center"/>
      <protection/>
    </xf>
    <xf numFmtId="0" fontId="3" fillId="36" borderId="0" xfId="0" applyFont="1" applyFill="1" applyAlignment="1" applyProtection="1">
      <alignment horizontal="center"/>
      <protection/>
    </xf>
    <xf numFmtId="0" fontId="100" fillId="34" borderId="0" xfId="0" applyFont="1" applyFill="1" applyAlignment="1" applyProtection="1">
      <alignment horizontal="center"/>
      <protection/>
    </xf>
    <xf numFmtId="3" fontId="3" fillId="36" borderId="0" xfId="0" applyNumberFormat="1" applyFont="1" applyFill="1" applyAlignment="1" applyProtection="1">
      <alignment horizontal="center"/>
      <protection/>
    </xf>
    <xf numFmtId="0" fontId="3" fillId="36" borderId="38" xfId="0" applyFont="1" applyFill="1" applyBorder="1" applyAlignment="1" applyProtection="1">
      <alignment horizontal="center"/>
      <protection/>
    </xf>
    <xf numFmtId="164" fontId="2" fillId="6" borderId="10" xfId="60" applyNumberFormat="1" applyFont="1" applyFill="1" applyBorder="1" applyAlignment="1" applyProtection="1">
      <alignment horizontal="center"/>
      <protection locked="0"/>
    </xf>
    <xf numFmtId="164" fontId="2" fillId="34" borderId="10" xfId="60" applyNumberFormat="1" applyFont="1" applyFill="1" applyBorder="1" applyAlignment="1" applyProtection="1">
      <alignment horizontal="center"/>
      <protection/>
    </xf>
    <xf numFmtId="0" fontId="3" fillId="40" borderId="10" xfId="60" applyFont="1" applyFill="1" applyBorder="1" applyAlignment="1" applyProtection="1">
      <alignment horizontal="right" vertical="center"/>
      <protection/>
    </xf>
    <xf numFmtId="3" fontId="2" fillId="34" borderId="12" xfId="60" applyNumberFormat="1" applyFont="1" applyFill="1" applyBorder="1" applyAlignment="1">
      <alignment horizontal="left"/>
    </xf>
    <xf numFmtId="0" fontId="0" fillId="40" borderId="0" xfId="0" applyFill="1" applyAlignment="1">
      <alignment/>
    </xf>
    <xf numFmtId="165" fontId="2" fillId="34" borderId="10" xfId="61" applyNumberFormat="1" applyFont="1" applyFill="1" applyBorder="1" applyAlignment="1" applyProtection="1">
      <alignment/>
      <protection/>
    </xf>
    <xf numFmtId="165" fontId="3" fillId="34" borderId="10" xfId="60" applyNumberFormat="1" applyFont="1" applyFill="1" applyBorder="1" applyAlignment="1" applyProtection="1">
      <alignment horizontal="center"/>
      <protection/>
    </xf>
    <xf numFmtId="164" fontId="3" fillId="34" borderId="10" xfId="53" applyNumberFormat="1" applyFont="1" applyFill="1" applyBorder="1" applyAlignment="1" applyProtection="1">
      <alignment horizontal="center"/>
      <protection/>
    </xf>
    <xf numFmtId="164" fontId="101" fillId="34" borderId="10" xfId="53" applyNumberFormat="1" applyFont="1" applyFill="1" applyBorder="1" applyAlignment="1" applyProtection="1">
      <alignment horizontal="center"/>
      <protection/>
    </xf>
    <xf numFmtId="166" fontId="3" fillId="34" borderId="0" xfId="60" applyNumberFormat="1" applyFont="1" applyFill="1" applyBorder="1" applyAlignment="1" applyProtection="1">
      <alignment/>
      <protection/>
    </xf>
    <xf numFmtId="41" fontId="3" fillId="34" borderId="0" xfId="60" applyNumberFormat="1" applyFont="1" applyFill="1" applyBorder="1" applyAlignment="1" applyProtection="1">
      <alignment horizontal="center"/>
      <protection hidden="1"/>
    </xf>
    <xf numFmtId="41" fontId="3" fillId="34" borderId="19" xfId="60" applyNumberFormat="1" applyFont="1" applyFill="1" applyBorder="1" applyAlignment="1" applyProtection="1">
      <alignment horizontal="center"/>
      <protection hidden="1"/>
    </xf>
    <xf numFmtId="166" fontId="3" fillId="34" borderId="22" xfId="60" applyNumberFormat="1" applyFont="1" applyFill="1" applyBorder="1" applyAlignment="1" applyProtection="1">
      <alignment horizontal="center"/>
      <protection/>
    </xf>
    <xf numFmtId="166" fontId="3" fillId="34" borderId="18" xfId="60" applyNumberFormat="1" applyFont="1" applyFill="1" applyBorder="1" applyAlignment="1" applyProtection="1">
      <alignment horizontal="center"/>
      <protection/>
    </xf>
    <xf numFmtId="166" fontId="3" fillId="37" borderId="15" xfId="60" applyNumberFormat="1" applyFont="1" applyFill="1" applyBorder="1" applyAlignment="1" applyProtection="1">
      <alignment horizontal="center"/>
      <protection/>
    </xf>
    <xf numFmtId="168" fontId="3" fillId="34" borderId="10" xfId="64" applyNumberFormat="1" applyFont="1" applyFill="1" applyBorder="1" applyAlignment="1" applyProtection="1">
      <alignment/>
      <protection/>
    </xf>
    <xf numFmtId="164" fontId="3" fillId="6" borderId="10" xfId="60" applyNumberFormat="1" applyFont="1" applyFill="1" applyBorder="1" applyAlignment="1" applyProtection="1">
      <alignment/>
      <protection locked="0"/>
    </xf>
    <xf numFmtId="166" fontId="107" fillId="34" borderId="0" xfId="60" applyNumberFormat="1" applyFont="1" applyFill="1" applyBorder="1" applyAlignment="1" applyProtection="1">
      <alignment horizontal="center"/>
      <protection hidden="1"/>
    </xf>
    <xf numFmtId="166" fontId="2" fillId="34" borderId="10" xfId="60" applyNumberFormat="1" applyFont="1" applyFill="1" applyBorder="1" applyAlignment="1" applyProtection="1">
      <alignment horizontal="center"/>
      <protection/>
    </xf>
    <xf numFmtId="166" fontId="2" fillId="6" borderId="10" xfId="60" applyNumberFormat="1" applyFont="1" applyFill="1" applyBorder="1" applyAlignment="1" applyProtection="1">
      <alignment horizontal="center"/>
      <protection locked="0"/>
    </xf>
    <xf numFmtId="0" fontId="99" fillId="34" borderId="23" xfId="0" applyFont="1" applyFill="1" applyBorder="1" applyAlignment="1">
      <alignment horizontal="center"/>
    </xf>
    <xf numFmtId="3" fontId="2" fillId="0" borderId="0" xfId="0" applyNumberFormat="1" applyFont="1" applyFill="1" applyAlignment="1" applyProtection="1">
      <alignment/>
      <protection/>
    </xf>
    <xf numFmtId="165" fontId="3" fillId="34" borderId="14" xfId="61" applyNumberFormat="1" applyFont="1" applyFill="1" applyBorder="1" applyAlignment="1" applyProtection="1">
      <alignment/>
      <protection/>
    </xf>
    <xf numFmtId="0" fontId="108" fillId="34" borderId="10" xfId="60" applyFont="1" applyFill="1" applyBorder="1" applyAlignment="1">
      <alignment horizontal="center" vertical="center"/>
    </xf>
    <xf numFmtId="3" fontId="108" fillId="34" borderId="10" xfId="60" applyNumberFormat="1" applyFont="1" applyFill="1" applyBorder="1" applyAlignment="1">
      <alignment horizontal="center"/>
    </xf>
    <xf numFmtId="3" fontId="3" fillId="6" borderId="10" xfId="60" applyNumberFormat="1" applyFont="1" applyFill="1" applyBorder="1" applyAlignment="1" applyProtection="1">
      <alignment vertical="center"/>
      <protection/>
    </xf>
    <xf numFmtId="3" fontId="3" fillId="6" borderId="20" xfId="60" applyNumberFormat="1" applyFont="1" applyFill="1" applyBorder="1" applyAlignment="1" applyProtection="1">
      <alignment vertical="center"/>
      <protection locked="0"/>
    </xf>
    <xf numFmtId="3" fontId="3" fillId="6" borderId="22" xfId="60" applyNumberFormat="1" applyFont="1" applyFill="1" applyBorder="1" applyAlignment="1" applyProtection="1">
      <alignment vertical="center"/>
      <protection locked="0"/>
    </xf>
    <xf numFmtId="3" fontId="3" fillId="6" borderId="16" xfId="60" applyNumberFormat="1" applyFont="1" applyFill="1" applyBorder="1" applyAlignment="1" applyProtection="1">
      <alignment vertical="center"/>
      <protection locked="0"/>
    </xf>
    <xf numFmtId="3" fontId="3" fillId="6" borderId="18" xfId="60" applyNumberFormat="1" applyFont="1" applyFill="1" applyBorder="1" applyAlignment="1" applyProtection="1">
      <alignment vertical="center"/>
      <protection locked="0"/>
    </xf>
    <xf numFmtId="3" fontId="3" fillId="6" borderId="16" xfId="60" applyNumberFormat="1" applyFont="1" applyFill="1" applyBorder="1" applyAlignment="1" applyProtection="1">
      <alignment horizontal="center" vertical="center"/>
      <protection locked="0"/>
    </xf>
    <xf numFmtId="4" fontId="20" fillId="40" borderId="23" xfId="50" applyNumberFormat="1" applyFont="1" applyFill="1" applyBorder="1" applyAlignment="1" applyProtection="1">
      <alignment horizontal="right" vertical="center" wrapText="1"/>
      <protection/>
    </xf>
    <xf numFmtId="4" fontId="20" fillId="40" borderId="39" xfId="50" applyNumberFormat="1" applyFont="1" applyFill="1" applyBorder="1" applyAlignment="1" applyProtection="1">
      <alignment horizontal="right" vertical="center" wrapText="1"/>
      <protection/>
    </xf>
    <xf numFmtId="3" fontId="3" fillId="6" borderId="20" xfId="60" applyNumberFormat="1" applyFont="1" applyFill="1" applyBorder="1" applyAlignment="1" applyProtection="1">
      <alignment horizontal="center" vertical="center"/>
      <protection locked="0"/>
    </xf>
    <xf numFmtId="3" fontId="3" fillId="6" borderId="22" xfId="60" applyNumberFormat="1" applyFont="1" applyFill="1" applyBorder="1" applyAlignment="1" applyProtection="1">
      <alignment horizontal="center" vertical="center"/>
      <protection locked="0"/>
    </xf>
    <xf numFmtId="3" fontId="3" fillId="6" borderId="18" xfId="60" applyNumberFormat="1" applyFont="1" applyFill="1" applyBorder="1" applyAlignment="1" applyProtection="1">
      <alignment horizontal="center" vertical="center"/>
      <protection locked="0"/>
    </xf>
    <xf numFmtId="3" fontId="20" fillId="6" borderId="20" xfId="60" applyNumberFormat="1" applyFont="1" applyFill="1" applyBorder="1" applyAlignment="1" applyProtection="1">
      <alignment horizontal="center" vertical="center"/>
      <protection locked="0"/>
    </xf>
    <xf numFmtId="3" fontId="20" fillId="6" borderId="22" xfId="60" applyNumberFormat="1" applyFont="1" applyFill="1" applyBorder="1" applyAlignment="1" applyProtection="1">
      <alignment horizontal="center" vertical="center"/>
      <protection locked="0"/>
    </xf>
    <xf numFmtId="3" fontId="20" fillId="6" borderId="16" xfId="60" applyNumberFormat="1" applyFont="1" applyFill="1" applyBorder="1" applyAlignment="1" applyProtection="1">
      <alignment horizontal="center" vertical="center"/>
      <protection locked="0"/>
    </xf>
    <xf numFmtId="3" fontId="20" fillId="6" borderId="18" xfId="60" applyNumberFormat="1" applyFont="1" applyFill="1" applyBorder="1" applyAlignment="1" applyProtection="1">
      <alignment horizontal="center" vertical="center"/>
      <protection locked="0"/>
    </xf>
    <xf numFmtId="0" fontId="0" fillId="34" borderId="0" xfId="0" applyFill="1" applyAlignment="1">
      <alignment/>
    </xf>
    <xf numFmtId="0" fontId="26" fillId="34" borderId="0" xfId="0" applyFont="1" applyFill="1" applyAlignment="1">
      <alignment/>
    </xf>
    <xf numFmtId="0" fontId="28" fillId="34" borderId="0" xfId="0" applyFont="1" applyFill="1" applyAlignment="1">
      <alignment/>
    </xf>
    <xf numFmtId="0" fontId="27" fillId="34" borderId="0" xfId="0" applyFont="1" applyFill="1" applyAlignment="1">
      <alignment/>
    </xf>
    <xf numFmtId="0" fontId="29" fillId="34" borderId="0" xfId="0" applyFont="1" applyFill="1" applyAlignment="1">
      <alignment/>
    </xf>
    <xf numFmtId="0" fontId="25" fillId="34" borderId="0" xfId="0" applyFont="1" applyFill="1" applyAlignment="1">
      <alignment/>
    </xf>
    <xf numFmtId="0" fontId="25" fillId="34" borderId="0" xfId="0" applyFont="1" applyFill="1" applyAlignment="1">
      <alignment/>
    </xf>
    <xf numFmtId="0" fontId="26" fillId="40" borderId="0" xfId="0" applyFont="1" applyFill="1" applyAlignment="1">
      <alignment/>
    </xf>
    <xf numFmtId="0" fontId="28" fillId="40" borderId="0" xfId="0" applyFont="1" applyFill="1" applyAlignment="1">
      <alignment/>
    </xf>
    <xf numFmtId="0" fontId="27" fillId="40" borderId="0" xfId="0" applyFont="1" applyFill="1" applyAlignment="1">
      <alignment/>
    </xf>
    <xf numFmtId="0" fontId="29" fillId="40" borderId="0" xfId="0" applyFont="1" applyFill="1" applyAlignment="1">
      <alignment/>
    </xf>
    <xf numFmtId="0" fontId="25" fillId="40" borderId="0" xfId="0" applyFont="1" applyFill="1" applyAlignment="1">
      <alignment/>
    </xf>
    <xf numFmtId="0" fontId="25" fillId="40" borderId="0" xfId="0" applyFont="1" applyFill="1" applyAlignment="1">
      <alignment/>
    </xf>
    <xf numFmtId="0" fontId="109" fillId="37" borderId="40" xfId="0" applyFont="1" applyFill="1" applyBorder="1" applyAlignment="1">
      <alignment/>
    </xf>
    <xf numFmtId="0" fontId="109" fillId="37" borderId="0" xfId="0" applyFont="1" applyFill="1" applyBorder="1" applyAlignment="1">
      <alignment/>
    </xf>
    <xf numFmtId="0" fontId="109" fillId="37" borderId="41" xfId="0" applyFont="1" applyFill="1" applyBorder="1" applyAlignment="1">
      <alignment/>
    </xf>
    <xf numFmtId="0" fontId="109" fillId="37" borderId="42" xfId="0" applyFont="1" applyFill="1" applyBorder="1" applyAlignment="1">
      <alignment/>
    </xf>
    <xf numFmtId="0" fontId="110" fillId="37" borderId="42" xfId="0" applyFont="1" applyFill="1" applyBorder="1" applyAlignment="1">
      <alignment/>
    </xf>
    <xf numFmtId="0" fontId="110" fillId="37" borderId="0" xfId="0" applyFont="1" applyFill="1" applyBorder="1" applyAlignment="1">
      <alignment/>
    </xf>
    <xf numFmtId="0" fontId="110" fillId="37" borderId="41" xfId="0" applyFont="1" applyFill="1" applyBorder="1" applyAlignment="1">
      <alignment/>
    </xf>
    <xf numFmtId="0" fontId="111" fillId="37" borderId="0" xfId="0" applyFont="1" applyFill="1" applyBorder="1" applyAlignment="1">
      <alignment/>
    </xf>
    <xf numFmtId="0" fontId="111" fillId="37" borderId="41" xfId="0" applyFont="1" applyFill="1" applyBorder="1" applyAlignment="1">
      <alignment/>
    </xf>
    <xf numFmtId="0" fontId="110" fillId="37" borderId="43" xfId="0" applyFont="1" applyFill="1" applyBorder="1" applyAlignment="1">
      <alignment/>
    </xf>
    <xf numFmtId="0" fontId="110" fillId="37" borderId="44" xfId="0" applyFont="1" applyFill="1" applyBorder="1" applyAlignment="1">
      <alignment/>
    </xf>
    <xf numFmtId="0" fontId="109" fillId="37" borderId="45" xfId="0" applyFont="1" applyFill="1" applyBorder="1" applyAlignment="1">
      <alignment/>
    </xf>
    <xf numFmtId="0" fontId="109" fillId="37" borderId="46" xfId="0" applyFont="1" applyFill="1" applyBorder="1" applyAlignment="1">
      <alignment/>
    </xf>
    <xf numFmtId="0" fontId="109" fillId="37" borderId="47" xfId="0" applyFont="1" applyFill="1" applyBorder="1" applyAlignment="1">
      <alignment/>
    </xf>
    <xf numFmtId="0" fontId="111" fillId="37" borderId="42" xfId="0" applyFont="1" applyFill="1" applyBorder="1" applyAlignment="1">
      <alignment horizontal="left" indent="2"/>
    </xf>
    <xf numFmtId="0" fontId="110" fillId="37" borderId="42" xfId="0" applyFont="1" applyFill="1" applyBorder="1" applyAlignment="1">
      <alignment horizontal="left" indent="2"/>
    </xf>
    <xf numFmtId="0" fontId="112" fillId="37" borderId="0" xfId="0" applyFont="1" applyFill="1" applyBorder="1" applyAlignment="1">
      <alignment/>
    </xf>
    <xf numFmtId="0" fontId="113" fillId="37" borderId="42" xfId="0" applyFont="1" applyFill="1" applyBorder="1" applyAlignment="1">
      <alignment horizontal="left" indent="2"/>
    </xf>
    <xf numFmtId="0" fontId="114" fillId="37" borderId="42" xfId="0" applyFont="1" applyFill="1" applyBorder="1" applyAlignment="1">
      <alignment horizontal="left" indent="2"/>
    </xf>
    <xf numFmtId="0" fontId="110" fillId="37" borderId="0" xfId="0" applyFont="1" applyFill="1" applyBorder="1" applyAlignment="1">
      <alignment vertical="center"/>
    </xf>
    <xf numFmtId="0" fontId="110" fillId="37" borderId="40" xfId="0" applyFont="1" applyFill="1" applyBorder="1" applyAlignment="1">
      <alignment horizontal="right" vertical="center"/>
    </xf>
    <xf numFmtId="0" fontId="110" fillId="37" borderId="42" xfId="0" applyFont="1" applyFill="1" applyBorder="1" applyAlignment="1">
      <alignment horizontal="left" indent="3"/>
    </xf>
    <xf numFmtId="0" fontId="111" fillId="37" borderId="0" xfId="0" applyFont="1" applyFill="1" applyBorder="1" applyAlignment="1">
      <alignment horizontal="left" vertical="center"/>
    </xf>
    <xf numFmtId="0" fontId="115" fillId="37" borderId="42" xfId="0" applyFont="1" applyFill="1" applyBorder="1" applyAlignment="1">
      <alignment horizontal="left" indent="6"/>
    </xf>
    <xf numFmtId="0" fontId="99" fillId="34" borderId="48" xfId="0" applyFont="1" applyFill="1" applyBorder="1" applyAlignment="1">
      <alignment horizontal="center"/>
    </xf>
    <xf numFmtId="4" fontId="99" fillId="34" borderId="0" xfId="0" applyNumberFormat="1" applyFont="1" applyFill="1" applyBorder="1" applyAlignment="1">
      <alignment horizontal="right" vertical="center"/>
    </xf>
    <xf numFmtId="0" fontId="0" fillId="34" borderId="0" xfId="0" applyFill="1" applyAlignment="1">
      <alignment horizontal="right" vertical="center"/>
    </xf>
    <xf numFmtId="14" fontId="99" fillId="44" borderId="49" xfId="0" applyNumberFormat="1" applyFont="1" applyFill="1" applyBorder="1" applyAlignment="1">
      <alignment horizontal="center" vertical="center"/>
    </xf>
    <xf numFmtId="0" fontId="0" fillId="44" borderId="50" xfId="0" applyFill="1" applyBorder="1" applyAlignment="1">
      <alignment horizontal="center" vertical="center"/>
    </xf>
    <xf numFmtId="0" fontId="0" fillId="44" borderId="49" xfId="0" applyNumberFormat="1" applyFill="1" applyBorder="1" applyAlignment="1">
      <alignment horizontal="left" vertical="center"/>
    </xf>
    <xf numFmtId="0" fontId="0" fillId="44" borderId="23" xfId="0" applyFill="1" applyBorder="1" applyAlignment="1">
      <alignment horizontal="left" vertical="center"/>
    </xf>
    <xf numFmtId="0" fontId="0" fillId="44" borderId="23" xfId="0" applyFill="1" applyBorder="1" applyAlignment="1">
      <alignment horizontal="center" vertical="center"/>
    </xf>
    <xf numFmtId="0" fontId="0" fillId="44" borderId="23" xfId="0" applyFill="1" applyBorder="1" applyAlignment="1" quotePrefix="1">
      <alignment horizontal="center" vertical="center"/>
    </xf>
    <xf numFmtId="40" fontId="0" fillId="44" borderId="23" xfId="0" applyNumberFormat="1" applyFill="1" applyBorder="1" applyAlignment="1">
      <alignment horizontal="center" vertical="center"/>
    </xf>
    <xf numFmtId="0" fontId="0" fillId="44" borderId="23" xfId="0" applyFill="1" applyBorder="1" applyAlignment="1" quotePrefix="1">
      <alignment/>
    </xf>
    <xf numFmtId="0" fontId="0" fillId="44" borderId="23" xfId="0" applyFill="1" applyBorder="1" applyAlignment="1">
      <alignment vertical="center"/>
    </xf>
    <xf numFmtId="0" fontId="0" fillId="44" borderId="23" xfId="0" applyFill="1" applyBorder="1" applyAlignment="1">
      <alignment/>
    </xf>
    <xf numFmtId="0" fontId="0" fillId="44" borderId="23" xfId="0" applyFill="1" applyBorder="1" applyAlignment="1" quotePrefix="1">
      <alignment vertical="center"/>
    </xf>
    <xf numFmtId="0" fontId="99" fillId="34" borderId="23" xfId="0" applyFont="1" applyFill="1" applyBorder="1" applyAlignment="1">
      <alignment horizontal="left" vertical="center"/>
    </xf>
    <xf numFmtId="0" fontId="99" fillId="34" borderId="23" xfId="0" applyFont="1" applyFill="1" applyBorder="1" applyAlignment="1">
      <alignment/>
    </xf>
    <xf numFmtId="40" fontId="99" fillId="34" borderId="23" xfId="0" applyNumberFormat="1" applyFont="1" applyFill="1" applyBorder="1" applyAlignment="1">
      <alignment horizontal="center" vertical="center"/>
    </xf>
    <xf numFmtId="0" fontId="112" fillId="37" borderId="0" xfId="0" applyFont="1" applyFill="1" applyBorder="1" applyAlignment="1">
      <alignment horizontal="left" vertical="center"/>
    </xf>
    <xf numFmtId="0" fontId="111" fillId="37" borderId="0" xfId="0" applyFont="1" applyFill="1" applyBorder="1" applyAlignment="1">
      <alignment vertical="center"/>
    </xf>
    <xf numFmtId="0" fontId="116" fillId="37" borderId="42" xfId="0" applyFont="1" applyFill="1" applyBorder="1" applyAlignment="1">
      <alignment horizontal="left" indent="3"/>
    </xf>
    <xf numFmtId="0" fontId="110" fillId="37" borderId="0" xfId="0" applyFont="1" applyFill="1" applyBorder="1" applyAlignment="1">
      <alignment horizontal="right"/>
    </xf>
    <xf numFmtId="9" fontId="110" fillId="37" borderId="0" xfId="0" applyNumberFormat="1" applyFont="1" applyFill="1" applyBorder="1" applyAlignment="1">
      <alignment horizontal="center"/>
    </xf>
    <xf numFmtId="0" fontId="110" fillId="37" borderId="51" xfId="0" applyFont="1" applyFill="1" applyBorder="1" applyAlignment="1">
      <alignment/>
    </xf>
    <xf numFmtId="14" fontId="3" fillId="6" borderId="21" xfId="60" applyNumberFormat="1" applyFont="1" applyFill="1" applyBorder="1" applyAlignment="1" applyProtection="1" quotePrefix="1">
      <alignment horizontal="center"/>
      <protection locked="0"/>
    </xf>
    <xf numFmtId="0" fontId="117" fillId="0" borderId="0" xfId="0" applyFont="1" applyAlignment="1">
      <alignment horizontal="left" indent="15"/>
    </xf>
    <xf numFmtId="0" fontId="118" fillId="0" borderId="0" xfId="0" applyFont="1" applyAlignment="1">
      <alignment horizontal="left" indent="15"/>
    </xf>
    <xf numFmtId="0" fontId="119" fillId="0" borderId="0" xfId="0" applyFont="1" applyAlignment="1">
      <alignment horizontal="left" indent="15"/>
    </xf>
    <xf numFmtId="0" fontId="120" fillId="0" borderId="0" xfId="0" applyFont="1" applyAlignment="1">
      <alignment horizontal="left"/>
    </xf>
    <xf numFmtId="0" fontId="121" fillId="0" borderId="0" xfId="0" applyFont="1" applyAlignment="1">
      <alignment horizontal="left" indent="3"/>
    </xf>
    <xf numFmtId="0" fontId="88" fillId="0" borderId="0" xfId="44" applyAlignment="1" applyProtection="1">
      <alignment horizontal="left" indent="15"/>
      <protection/>
    </xf>
    <xf numFmtId="0" fontId="122" fillId="45" borderId="52" xfId="0" applyFont="1" applyFill="1" applyBorder="1" applyAlignment="1">
      <alignment horizontal="center" vertical="center" wrapText="1"/>
    </xf>
    <xf numFmtId="0" fontId="123" fillId="45" borderId="52" xfId="0" applyFont="1" applyFill="1" applyBorder="1" applyAlignment="1">
      <alignment horizontal="center" vertical="center" wrapText="1"/>
    </xf>
    <xf numFmtId="17" fontId="0" fillId="0" borderId="0" xfId="0" applyNumberFormat="1" applyAlignment="1">
      <alignment/>
    </xf>
    <xf numFmtId="0" fontId="124" fillId="0" borderId="52" xfId="0" applyFont="1" applyBorder="1" applyAlignment="1">
      <alignment vertical="center" wrapText="1"/>
    </xf>
    <xf numFmtId="4" fontId="124" fillId="0" borderId="52" xfId="0" applyNumberFormat="1" applyFont="1" applyBorder="1" applyAlignment="1">
      <alignment vertical="center" wrapText="1"/>
    </xf>
    <xf numFmtId="0" fontId="124" fillId="0" borderId="53" xfId="0" applyNumberFormat="1" applyFont="1" applyFill="1" applyBorder="1" applyAlignment="1">
      <alignment vertical="center" wrapText="1"/>
    </xf>
    <xf numFmtId="182" fontId="0" fillId="0" borderId="0" xfId="0" applyNumberFormat="1" applyAlignment="1">
      <alignment/>
    </xf>
    <xf numFmtId="0" fontId="122" fillId="45" borderId="54" xfId="0" applyFont="1" applyFill="1" applyBorder="1" applyAlignment="1">
      <alignment horizontal="center" vertical="center" wrapText="1"/>
    </xf>
    <xf numFmtId="0" fontId="122" fillId="45" borderId="0" xfId="0" applyFont="1" applyFill="1" applyBorder="1" applyAlignment="1">
      <alignment horizontal="center" vertical="center" wrapText="1"/>
    </xf>
    <xf numFmtId="4" fontId="0" fillId="0" borderId="0" xfId="0" applyNumberFormat="1" applyAlignment="1">
      <alignment/>
    </xf>
    <xf numFmtId="3" fontId="3" fillId="40" borderId="10" xfId="60" applyNumberFormat="1" applyFont="1" applyFill="1" applyBorder="1" applyAlignment="1">
      <alignment vertical="center"/>
    </xf>
    <xf numFmtId="0" fontId="105" fillId="43" borderId="0" xfId="58" applyFont="1" applyFill="1" applyBorder="1" applyAlignment="1">
      <alignment/>
    </xf>
    <xf numFmtId="0" fontId="0" fillId="6" borderId="23" xfId="0" applyFill="1" applyBorder="1" applyAlignment="1" applyProtection="1">
      <alignment horizontal="center"/>
      <protection locked="0"/>
    </xf>
    <xf numFmtId="17" fontId="99" fillId="0" borderId="0" xfId="0" applyNumberFormat="1" applyFont="1" applyAlignment="1">
      <alignment/>
    </xf>
    <xf numFmtId="0" fontId="125" fillId="0" borderId="53" xfId="0" applyNumberFormat="1" applyFont="1" applyFill="1" applyBorder="1" applyAlignment="1">
      <alignment horizontal="center" vertical="center" wrapText="1"/>
    </xf>
    <xf numFmtId="0" fontId="99" fillId="0" borderId="0" xfId="0" applyFont="1" applyAlignment="1">
      <alignment horizontal="center"/>
    </xf>
    <xf numFmtId="0" fontId="99" fillId="44" borderId="23" xfId="0" applyFont="1" applyFill="1" applyBorder="1" applyAlignment="1">
      <alignment horizontal="left" vertical="center"/>
    </xf>
    <xf numFmtId="4" fontId="3" fillId="36" borderId="0" xfId="0" applyNumberFormat="1" applyFont="1" applyFill="1" applyAlignment="1" applyProtection="1">
      <alignment horizontal="center"/>
      <protection/>
    </xf>
    <xf numFmtId="0" fontId="110" fillId="37" borderId="42" xfId="0" applyFont="1" applyFill="1" applyBorder="1" applyAlignment="1">
      <alignment horizontal="right" vertical="center"/>
    </xf>
    <xf numFmtId="3" fontId="3" fillId="35" borderId="17" xfId="60" applyNumberFormat="1" applyFont="1" applyFill="1" applyBorder="1" applyAlignment="1" applyProtection="1">
      <alignment/>
      <protection/>
    </xf>
    <xf numFmtId="3" fontId="0" fillId="0" borderId="0" xfId="0" applyNumberFormat="1" applyAlignment="1">
      <alignment/>
    </xf>
    <xf numFmtId="0" fontId="126" fillId="37" borderId="42" xfId="0" applyFont="1" applyFill="1" applyBorder="1" applyAlignment="1">
      <alignment horizontal="left" indent="6"/>
    </xf>
    <xf numFmtId="0" fontId="111" fillId="37" borderId="0" xfId="0" applyFont="1" applyFill="1" applyBorder="1" applyAlignment="1">
      <alignment horizontal="center"/>
    </xf>
    <xf numFmtId="0" fontId="99" fillId="34" borderId="23" xfId="0" applyFont="1" applyFill="1" applyBorder="1" applyAlignment="1">
      <alignment horizontal="center"/>
    </xf>
    <xf numFmtId="17" fontId="110" fillId="37" borderId="55" xfId="0" applyNumberFormat="1" applyFont="1" applyFill="1" applyBorder="1" applyAlignment="1">
      <alignment horizontal="left" vertical="center"/>
    </xf>
    <xf numFmtId="9" fontId="110" fillId="37" borderId="0" xfId="0" applyNumberFormat="1" applyFont="1" applyFill="1" applyBorder="1" applyAlignment="1">
      <alignment horizontal="left"/>
    </xf>
    <xf numFmtId="0" fontId="110" fillId="37" borderId="0" xfId="0" applyFont="1" applyFill="1" applyBorder="1" applyAlignment="1">
      <alignment horizontal="left"/>
    </xf>
    <xf numFmtId="171" fontId="99" fillId="34" borderId="35" xfId="0" applyNumberFormat="1" applyFont="1" applyFill="1" applyBorder="1" applyAlignment="1">
      <alignment/>
    </xf>
    <xf numFmtId="171" fontId="99" fillId="34" borderId="56" xfId="0" applyNumberFormat="1" applyFont="1" applyFill="1" applyBorder="1" applyAlignment="1">
      <alignment/>
    </xf>
    <xf numFmtId="171" fontId="99" fillId="34" borderId="36" xfId="0" applyNumberFormat="1" applyFont="1" applyFill="1" applyBorder="1" applyAlignment="1">
      <alignment/>
    </xf>
    <xf numFmtId="0" fontId="0" fillId="34" borderId="0" xfId="0" applyFill="1" applyBorder="1" applyAlignment="1">
      <alignment/>
    </xf>
    <xf numFmtId="0" fontId="99" fillId="34" borderId="0" xfId="0" applyFont="1" applyFill="1" applyBorder="1" applyAlignment="1">
      <alignment horizontal="right"/>
    </xf>
    <xf numFmtId="0" fontId="111" fillId="37" borderId="0" xfId="0" applyFont="1" applyFill="1" applyBorder="1" applyAlignment="1">
      <alignment horizontal="left"/>
    </xf>
    <xf numFmtId="0" fontId="127" fillId="0" borderId="57" xfId="0" applyFont="1" applyBorder="1" applyAlignment="1">
      <alignment horizontal="center" vertical="top" wrapText="1"/>
    </xf>
    <xf numFmtId="0" fontId="128" fillId="0" borderId="57" xfId="0" applyFont="1" applyBorder="1" applyAlignment="1">
      <alignment vertical="top" wrapText="1"/>
    </xf>
    <xf numFmtId="0" fontId="128" fillId="0" borderId="57" xfId="0" applyFont="1" applyBorder="1" applyAlignment="1">
      <alignment horizontal="center" vertical="top" wrapText="1"/>
    </xf>
    <xf numFmtId="9" fontId="128" fillId="0" borderId="57" xfId="0" applyNumberFormat="1" applyFont="1" applyBorder="1" applyAlignment="1">
      <alignment horizontal="center" vertical="top" wrapText="1"/>
    </xf>
    <xf numFmtId="0" fontId="128" fillId="0" borderId="58" xfId="0" applyFont="1" applyBorder="1" applyAlignment="1">
      <alignment vertical="top" wrapText="1"/>
    </xf>
    <xf numFmtId="0" fontId="0" fillId="0" borderId="59" xfId="0" applyBorder="1" applyAlignment="1">
      <alignment vertical="top" wrapText="1"/>
    </xf>
    <xf numFmtId="0" fontId="128" fillId="0" borderId="60" xfId="0" applyFont="1" applyBorder="1" applyAlignment="1">
      <alignment vertical="top" wrapText="1"/>
    </xf>
    <xf numFmtId="0" fontId="129" fillId="0" borderId="60" xfId="0" applyFont="1" applyBorder="1" applyAlignment="1">
      <alignment vertical="top" wrapText="1"/>
    </xf>
    <xf numFmtId="10" fontId="128" fillId="0" borderId="57" xfId="0" applyNumberFormat="1" applyFont="1" applyBorder="1" applyAlignment="1">
      <alignment horizontal="center" vertical="top" wrapText="1"/>
    </xf>
    <xf numFmtId="9" fontId="128" fillId="0" borderId="57" xfId="0" applyNumberFormat="1" applyFont="1" applyBorder="1" applyAlignment="1">
      <alignment vertical="top" wrapText="1"/>
    </xf>
    <xf numFmtId="165" fontId="3" fillId="34" borderId="10" xfId="64" applyNumberFormat="1" applyFont="1" applyFill="1" applyBorder="1" applyAlignment="1" applyProtection="1">
      <alignment horizontal="center" vertical="center"/>
      <protection/>
    </xf>
    <xf numFmtId="172" fontId="2" fillId="0" borderId="0" xfId="0" applyNumberFormat="1" applyFont="1" applyFill="1" applyAlignment="1">
      <alignment/>
    </xf>
    <xf numFmtId="166" fontId="130" fillId="37" borderId="12" xfId="60" applyNumberFormat="1" applyFont="1" applyFill="1" applyBorder="1" applyAlignment="1">
      <alignment horizontal="center" vertical="center" wrapText="1"/>
    </xf>
    <xf numFmtId="1" fontId="3" fillId="37" borderId="10" xfId="60" applyNumberFormat="1" applyFont="1" applyFill="1" applyBorder="1" applyAlignment="1">
      <alignment horizontal="center" vertical="center"/>
    </xf>
    <xf numFmtId="165" fontId="2" fillId="34" borderId="10" xfId="60" applyNumberFormat="1" applyFont="1" applyFill="1" applyBorder="1" applyAlignment="1" applyProtection="1">
      <alignment horizontal="right"/>
      <protection/>
    </xf>
    <xf numFmtId="3" fontId="3" fillId="34" borderId="10" xfId="60" applyNumberFormat="1" applyFont="1" applyFill="1" applyBorder="1" applyAlignment="1" applyProtection="1">
      <alignment horizontal="right"/>
      <protection/>
    </xf>
    <xf numFmtId="0" fontId="115" fillId="37" borderId="42" xfId="0" applyFont="1" applyFill="1" applyBorder="1" applyAlignment="1">
      <alignment horizontal="left" indent="8"/>
    </xf>
    <xf numFmtId="14" fontId="3" fillId="6" borderId="49" xfId="60" applyNumberFormat="1" applyFont="1" applyFill="1" applyBorder="1" applyAlignment="1" applyProtection="1" quotePrefix="1">
      <alignment horizontal="center"/>
      <protection/>
    </xf>
    <xf numFmtId="0" fontId="111" fillId="37" borderId="0" xfId="0" applyFont="1" applyFill="1" applyBorder="1" applyAlignment="1">
      <alignment horizontal="left" vertical="center"/>
    </xf>
    <xf numFmtId="166" fontId="3" fillId="34" borderId="12" xfId="60" applyNumberFormat="1" applyFont="1" applyFill="1" applyBorder="1" applyAlignment="1" applyProtection="1">
      <alignment/>
      <protection/>
    </xf>
    <xf numFmtId="165" fontId="3" fillId="34" borderId="10" xfId="60" applyNumberFormat="1" applyFont="1" applyFill="1" applyBorder="1" applyAlignment="1" applyProtection="1" quotePrefix="1">
      <alignment horizontal="center"/>
      <protection/>
    </xf>
    <xf numFmtId="177" fontId="3" fillId="40" borderId="10" xfId="60" applyNumberFormat="1" applyFont="1" applyFill="1" applyBorder="1" applyAlignment="1">
      <alignment vertical="center"/>
    </xf>
    <xf numFmtId="177" fontId="3" fillId="34" borderId="10" xfId="60" applyNumberFormat="1" applyFont="1" applyFill="1" applyBorder="1" applyAlignment="1">
      <alignment vertical="center"/>
    </xf>
    <xf numFmtId="177" fontId="3" fillId="34" borderId="10" xfId="60" applyNumberFormat="1" applyFont="1" applyFill="1" applyBorder="1" applyAlignment="1" quotePrefix="1">
      <alignment horizontal="right" vertical="center"/>
    </xf>
    <xf numFmtId="3" fontId="2" fillId="34" borderId="10" xfId="60" applyNumberFormat="1" applyFont="1" applyFill="1" applyBorder="1" applyAlignment="1" applyProtection="1">
      <alignment/>
      <protection/>
    </xf>
    <xf numFmtId="3" fontId="3" fillId="34" borderId="10" xfId="60" applyNumberFormat="1" applyFont="1" applyFill="1" applyBorder="1" applyAlignment="1" applyProtection="1">
      <alignment horizontal="left" indent="4"/>
      <protection locked="0"/>
    </xf>
    <xf numFmtId="3" fontId="2" fillId="34" borderId="10" xfId="60" applyNumberFormat="1" applyFont="1" applyFill="1" applyBorder="1" applyAlignment="1">
      <alignment horizontal="center"/>
    </xf>
    <xf numFmtId="3" fontId="2" fillId="34" borderId="10" xfId="0" applyNumberFormat="1" applyFont="1" applyFill="1" applyBorder="1" applyAlignment="1" applyProtection="1">
      <alignment horizontal="right" vertical="center"/>
      <protection/>
    </xf>
    <xf numFmtId="0" fontId="0" fillId="40" borderId="10" xfId="0" applyFill="1" applyBorder="1" applyAlignment="1">
      <alignment/>
    </xf>
    <xf numFmtId="166" fontId="3" fillId="34" borderId="10" xfId="60" applyNumberFormat="1" applyFont="1" applyFill="1" applyBorder="1" applyAlignment="1" applyProtection="1" quotePrefix="1">
      <alignment horizontal="right" vertical="center"/>
      <protection/>
    </xf>
    <xf numFmtId="166" fontId="3" fillId="34" borderId="10" xfId="60" applyNumberFormat="1" applyFont="1" applyFill="1" applyBorder="1" applyAlignment="1" applyProtection="1">
      <alignment horizontal="right" vertical="center"/>
      <protection/>
    </xf>
    <xf numFmtId="3" fontId="3" fillId="6" borderId="10" xfId="60" applyNumberFormat="1" applyFont="1" applyFill="1" applyBorder="1" applyAlignment="1" applyProtection="1">
      <alignment horizontal="center" vertical="center"/>
      <protection locked="0"/>
    </xf>
    <xf numFmtId="3" fontId="3" fillId="39" borderId="12" xfId="60" applyNumberFormat="1" applyFont="1" applyFill="1" applyBorder="1" applyAlignment="1">
      <alignment horizontal="left" vertical="center"/>
    </xf>
    <xf numFmtId="3" fontId="3" fillId="39" borderId="10" xfId="0" applyNumberFormat="1" applyFont="1" applyFill="1" applyBorder="1" applyAlignment="1" applyProtection="1">
      <alignment horizontal="right" vertical="center"/>
      <protection/>
    </xf>
    <xf numFmtId="177" fontId="3" fillId="40" borderId="61" xfId="60" applyNumberFormat="1" applyFont="1" applyFill="1" applyBorder="1" applyAlignment="1">
      <alignment vertical="center"/>
    </xf>
    <xf numFmtId="177" fontId="2" fillId="40" borderId="10" xfId="60" applyNumberFormat="1" applyFont="1" applyFill="1" applyBorder="1" applyAlignment="1" applyProtection="1" quotePrefix="1">
      <alignment horizontal="right" vertical="center"/>
      <protection/>
    </xf>
    <xf numFmtId="177" fontId="2" fillId="34" borderId="10" xfId="60" applyNumberFormat="1" applyFont="1" applyFill="1" applyBorder="1" applyAlignment="1" applyProtection="1">
      <alignment horizontal="right" vertical="center"/>
      <protection/>
    </xf>
    <xf numFmtId="177" fontId="2" fillId="34" borderId="61" xfId="60" applyNumberFormat="1" applyFont="1" applyFill="1" applyBorder="1" applyAlignment="1">
      <alignment vertical="center"/>
    </xf>
    <xf numFmtId="177" fontId="2" fillId="34" borderId="10" xfId="60" applyNumberFormat="1" applyFont="1" applyFill="1" applyBorder="1" applyAlignment="1">
      <alignment/>
    </xf>
    <xf numFmtId="177" fontId="3" fillId="34" borderId="10" xfId="60" applyNumberFormat="1" applyFont="1" applyFill="1" applyBorder="1" applyAlignment="1" applyProtection="1">
      <alignment/>
      <protection/>
    </xf>
    <xf numFmtId="177" fontId="3" fillId="34" borderId="10" xfId="61" applyNumberFormat="1" applyFont="1" applyFill="1" applyBorder="1" applyAlignment="1" applyProtection="1">
      <alignment/>
      <protection/>
    </xf>
    <xf numFmtId="177" fontId="3" fillId="40" borderId="10" xfId="60" applyNumberFormat="1" applyFont="1" applyFill="1" applyBorder="1" applyAlignment="1" applyProtection="1">
      <alignment/>
      <protection/>
    </xf>
    <xf numFmtId="177" fontId="3" fillId="34" borderId="61" xfId="60" applyNumberFormat="1" applyFont="1" applyFill="1" applyBorder="1" applyAlignment="1">
      <alignment vertical="center"/>
    </xf>
    <xf numFmtId="0" fontId="111" fillId="37" borderId="62" xfId="0" applyFont="1" applyFill="1" applyBorder="1" applyAlignment="1">
      <alignment horizontal="center"/>
    </xf>
    <xf numFmtId="0" fontId="111" fillId="37" borderId="40" xfId="0" applyFont="1" applyFill="1" applyBorder="1" applyAlignment="1">
      <alignment horizontal="center"/>
    </xf>
    <xf numFmtId="0" fontId="111" fillId="37" borderId="42" xfId="0" applyFont="1" applyFill="1" applyBorder="1" applyAlignment="1">
      <alignment horizontal="center"/>
    </xf>
    <xf numFmtId="0" fontId="111" fillId="37" borderId="0" xfId="0" applyFont="1" applyFill="1" applyBorder="1" applyAlignment="1">
      <alignment horizontal="center"/>
    </xf>
    <xf numFmtId="0" fontId="111" fillId="37" borderId="0" xfId="0" applyFont="1" applyFill="1" applyBorder="1" applyAlignment="1">
      <alignment horizontal="left" vertical="center"/>
    </xf>
    <xf numFmtId="0" fontId="3" fillId="6" borderId="63" xfId="61" applyFont="1" applyFill="1" applyBorder="1" applyAlignment="1" applyProtection="1">
      <alignment horizontal="center" vertical="center"/>
      <protection locked="0"/>
    </xf>
    <xf numFmtId="0" fontId="3" fillId="6" borderId="64" xfId="61" applyFont="1" applyFill="1" applyBorder="1" applyAlignment="1" applyProtection="1">
      <alignment horizontal="center" vertical="center"/>
      <protection locked="0"/>
    </xf>
    <xf numFmtId="0" fontId="3" fillId="6" borderId="19" xfId="61" applyFont="1" applyFill="1" applyBorder="1" applyAlignment="1" applyProtection="1">
      <alignment horizontal="center" vertical="center"/>
      <protection locked="0"/>
    </xf>
    <xf numFmtId="3" fontId="3" fillId="35" borderId="10" xfId="61" applyNumberFormat="1" applyFont="1" applyFill="1" applyBorder="1" applyAlignment="1" applyProtection="1">
      <alignment horizontal="center" vertical="center"/>
      <protection/>
    </xf>
    <xf numFmtId="0" fontId="105" fillId="43" borderId="42" xfId="58" applyFont="1" applyFill="1" applyBorder="1" applyAlignment="1" applyProtection="1">
      <alignment horizontal="center"/>
      <protection/>
    </xf>
    <xf numFmtId="0" fontId="105" fillId="43" borderId="0" xfId="58" applyFont="1" applyFill="1" applyBorder="1" applyAlignment="1" applyProtection="1">
      <alignment horizontal="center"/>
      <protection/>
    </xf>
    <xf numFmtId="3" fontId="3" fillId="35" borderId="20" xfId="61" applyNumberFormat="1" applyFont="1" applyFill="1" applyBorder="1" applyAlignment="1" applyProtection="1">
      <alignment horizontal="center" vertical="center" wrapText="1"/>
      <protection/>
    </xf>
    <xf numFmtId="3" fontId="3" fillId="35" borderId="21" xfId="61" applyNumberFormat="1" applyFont="1" applyFill="1" applyBorder="1" applyAlignment="1" applyProtection="1">
      <alignment horizontal="center" vertical="center" wrapText="1"/>
      <protection/>
    </xf>
    <xf numFmtId="3" fontId="3" fillId="35" borderId="22" xfId="61" applyNumberFormat="1" applyFont="1" applyFill="1" applyBorder="1" applyAlignment="1" applyProtection="1">
      <alignment horizontal="center" vertical="center" wrapText="1"/>
      <protection/>
    </xf>
    <xf numFmtId="3" fontId="3" fillId="35" borderId="16" xfId="61" applyNumberFormat="1" applyFont="1" applyFill="1" applyBorder="1" applyAlignment="1" applyProtection="1">
      <alignment horizontal="center" vertical="center" wrapText="1"/>
      <protection/>
    </xf>
    <xf numFmtId="3" fontId="3" fillId="35" borderId="17" xfId="61" applyNumberFormat="1" applyFont="1" applyFill="1" applyBorder="1" applyAlignment="1" applyProtection="1">
      <alignment horizontal="center" vertical="center" wrapText="1"/>
      <protection/>
    </xf>
    <xf numFmtId="3" fontId="3" fillId="35" borderId="18" xfId="61" applyNumberFormat="1" applyFont="1" applyFill="1" applyBorder="1" applyAlignment="1" applyProtection="1">
      <alignment horizontal="center" vertical="center" wrapText="1"/>
      <protection/>
    </xf>
    <xf numFmtId="0" fontId="3" fillId="35" borderId="12" xfId="0" applyFont="1" applyFill="1" applyBorder="1" applyAlignment="1" applyProtection="1">
      <alignment horizontal="center"/>
      <protection/>
    </xf>
    <xf numFmtId="0" fontId="3" fillId="35" borderId="13" xfId="0" applyFont="1" applyFill="1" applyBorder="1" applyAlignment="1" applyProtection="1">
      <alignment horizontal="center"/>
      <protection/>
    </xf>
    <xf numFmtId="0" fontId="3" fillId="35" borderId="14" xfId="0" applyFont="1" applyFill="1" applyBorder="1" applyAlignment="1" applyProtection="1">
      <alignment horizontal="center"/>
      <protection/>
    </xf>
    <xf numFmtId="3" fontId="3" fillId="35" borderId="19" xfId="61" applyNumberFormat="1" applyFont="1" applyFill="1" applyBorder="1" applyAlignment="1" applyProtection="1">
      <alignment horizontal="center"/>
      <protection/>
    </xf>
    <xf numFmtId="3" fontId="3" fillId="35" borderId="16" xfId="60" applyNumberFormat="1" applyFont="1" applyFill="1" applyBorder="1" applyAlignment="1" applyProtection="1">
      <alignment horizontal="center"/>
      <protection/>
    </xf>
    <xf numFmtId="3" fontId="3" fillId="35" borderId="17" xfId="60" applyNumberFormat="1" applyFont="1" applyFill="1" applyBorder="1" applyAlignment="1" applyProtection="1">
      <alignment horizontal="center"/>
      <protection/>
    </xf>
    <xf numFmtId="0" fontId="105" fillId="43" borderId="65" xfId="58" applyFont="1" applyFill="1" applyBorder="1" applyAlignment="1" applyProtection="1">
      <alignment horizontal="center"/>
      <protection/>
    </xf>
    <xf numFmtId="0" fontId="3" fillId="6" borderId="64" xfId="60" applyFont="1" applyFill="1" applyBorder="1" applyAlignment="1" applyProtection="1">
      <alignment horizontal="center" vertical="center"/>
      <protection locked="0"/>
    </xf>
    <xf numFmtId="0" fontId="3" fillId="6" borderId="19" xfId="60" applyFont="1" applyFill="1" applyBorder="1" applyAlignment="1" applyProtection="1">
      <alignment horizontal="center" vertical="center"/>
      <protection locked="0"/>
    </xf>
    <xf numFmtId="0" fontId="105" fillId="43" borderId="66" xfId="58" applyFont="1" applyFill="1" applyBorder="1" applyAlignment="1" applyProtection="1">
      <alignment horizontal="center"/>
      <protection/>
    </xf>
    <xf numFmtId="0" fontId="3" fillId="6" borderId="63" xfId="61" applyFont="1" applyFill="1" applyBorder="1" applyAlignment="1" applyProtection="1">
      <alignment horizontal="center" vertical="center"/>
      <protection/>
    </xf>
    <xf numFmtId="0" fontId="3" fillId="6" borderId="19" xfId="61" applyFont="1" applyFill="1" applyBorder="1" applyAlignment="1" applyProtection="1">
      <alignment horizontal="center" vertical="center"/>
      <protection/>
    </xf>
    <xf numFmtId="166" fontId="3" fillId="35" borderId="12" xfId="64" applyNumberFormat="1" applyFont="1" applyFill="1" applyBorder="1" applyAlignment="1" applyProtection="1">
      <alignment horizontal="center"/>
      <protection/>
    </xf>
    <xf numFmtId="166" fontId="3" fillId="35" borderId="13" xfId="64" applyNumberFormat="1" applyFont="1" applyFill="1" applyBorder="1" applyAlignment="1" applyProtection="1">
      <alignment horizontal="center"/>
      <protection/>
    </xf>
    <xf numFmtId="166" fontId="3" fillId="35" borderId="14" xfId="64" applyNumberFormat="1" applyFont="1" applyFill="1" applyBorder="1" applyAlignment="1" applyProtection="1">
      <alignment horizontal="center"/>
      <protection/>
    </xf>
    <xf numFmtId="166" fontId="3" fillId="35" borderId="16" xfId="60" applyNumberFormat="1" applyFont="1" applyFill="1" applyBorder="1" applyAlignment="1" applyProtection="1">
      <alignment horizontal="center"/>
      <protection/>
    </xf>
    <xf numFmtId="166" fontId="3" fillId="35" borderId="17" xfId="60" applyNumberFormat="1" applyFont="1" applyFill="1" applyBorder="1" applyAlignment="1" applyProtection="1">
      <alignment horizontal="center"/>
      <protection/>
    </xf>
    <xf numFmtId="166" fontId="3" fillId="35" borderId="18" xfId="60" applyNumberFormat="1" applyFont="1" applyFill="1" applyBorder="1" applyAlignment="1" applyProtection="1">
      <alignment horizontal="center"/>
      <protection/>
    </xf>
    <xf numFmtId="10" fontId="3" fillId="34" borderId="67" xfId="60" applyNumberFormat="1" applyFont="1" applyFill="1" applyBorder="1" applyAlignment="1" applyProtection="1">
      <alignment horizontal="center"/>
      <protection/>
    </xf>
    <xf numFmtId="10" fontId="3" fillId="34" borderId="68" xfId="60" applyNumberFormat="1" applyFont="1" applyFill="1" applyBorder="1" applyAlignment="1" applyProtection="1">
      <alignment horizontal="center"/>
      <protection/>
    </xf>
    <xf numFmtId="10" fontId="3" fillId="34" borderId="69" xfId="60" applyNumberFormat="1" applyFont="1" applyFill="1" applyBorder="1" applyAlignment="1" applyProtection="1">
      <alignment horizontal="center"/>
      <protection/>
    </xf>
    <xf numFmtId="10" fontId="3" fillId="34" borderId="70" xfId="60" applyNumberFormat="1" applyFont="1" applyFill="1" applyBorder="1" applyAlignment="1" applyProtection="1">
      <alignment horizontal="center"/>
      <protection/>
    </xf>
    <xf numFmtId="10" fontId="3" fillId="34" borderId="71" xfId="60" applyNumberFormat="1" applyFont="1" applyFill="1" applyBorder="1" applyAlignment="1" applyProtection="1">
      <alignment horizontal="center"/>
      <protection/>
    </xf>
    <xf numFmtId="10" fontId="3" fillId="34" borderId="72" xfId="60" applyNumberFormat="1" applyFont="1" applyFill="1" applyBorder="1" applyAlignment="1" applyProtection="1">
      <alignment horizontal="center"/>
      <protection/>
    </xf>
    <xf numFmtId="0" fontId="3" fillId="34" borderId="63" xfId="61" applyFont="1" applyFill="1" applyBorder="1" applyAlignment="1" applyProtection="1">
      <alignment horizontal="center" vertical="center"/>
      <protection/>
    </xf>
    <xf numFmtId="0" fontId="3" fillId="34" borderId="19" xfId="61" applyFont="1" applyFill="1" applyBorder="1" applyAlignment="1" applyProtection="1">
      <alignment horizontal="center" vertical="center"/>
      <protection/>
    </xf>
    <xf numFmtId="0" fontId="3" fillId="34" borderId="12" xfId="60" applyFont="1" applyFill="1" applyBorder="1" applyAlignment="1">
      <alignment horizontal="center"/>
    </xf>
    <xf numFmtId="0" fontId="3" fillId="34" borderId="13" xfId="60" applyFont="1" applyFill="1" applyBorder="1" applyAlignment="1">
      <alignment horizontal="center"/>
    </xf>
    <xf numFmtId="0" fontId="3" fillId="34" borderId="14" xfId="60" applyFont="1" applyFill="1" applyBorder="1" applyAlignment="1">
      <alignment horizontal="center"/>
    </xf>
    <xf numFmtId="0" fontId="105" fillId="43" borderId="42" xfId="58" applyFont="1" applyFill="1" applyBorder="1" applyAlignment="1">
      <alignment horizontal="center"/>
    </xf>
    <xf numFmtId="0" fontId="105" fillId="43" borderId="0" xfId="58" applyFont="1" applyFill="1" applyBorder="1" applyAlignment="1">
      <alignment horizontal="center"/>
    </xf>
    <xf numFmtId="3" fontId="3" fillId="35" borderId="73" xfId="60" applyNumberFormat="1" applyFont="1" applyFill="1" applyBorder="1" applyAlignment="1">
      <alignment horizontal="center"/>
    </xf>
    <xf numFmtId="3" fontId="3" fillId="35" borderId="0" xfId="60" applyNumberFormat="1" applyFont="1" applyFill="1" applyBorder="1" applyAlignment="1">
      <alignment horizontal="center"/>
    </xf>
    <xf numFmtId="3" fontId="3" fillId="35" borderId="19" xfId="61" applyNumberFormat="1" applyFont="1" applyFill="1" applyBorder="1" applyAlignment="1">
      <alignment horizontal="center"/>
    </xf>
    <xf numFmtId="0" fontId="3" fillId="6" borderId="64" xfId="61" applyFont="1" applyFill="1" applyBorder="1" applyAlignment="1" applyProtection="1">
      <alignment horizontal="center" vertical="center"/>
      <protection/>
    </xf>
    <xf numFmtId="0" fontId="3" fillId="39" borderId="12" xfId="60" applyFont="1" applyFill="1" applyBorder="1" applyAlignment="1">
      <alignment horizontal="center"/>
    </xf>
    <xf numFmtId="0" fontId="3" fillId="39" borderId="13" xfId="60" applyFont="1" applyFill="1" applyBorder="1" applyAlignment="1">
      <alignment horizontal="center"/>
    </xf>
    <xf numFmtId="0" fontId="3" fillId="39" borderId="14" xfId="60" applyFont="1" applyFill="1" applyBorder="1" applyAlignment="1">
      <alignment horizontal="center"/>
    </xf>
    <xf numFmtId="166" fontId="3" fillId="35" borderId="16" xfId="60" applyNumberFormat="1" applyFont="1" applyFill="1" applyBorder="1" applyAlignment="1">
      <alignment horizontal="center" vertical="center" wrapText="1"/>
    </xf>
    <xf numFmtId="166" fontId="3" fillId="35" borderId="17" xfId="60" applyNumberFormat="1" applyFont="1" applyFill="1" applyBorder="1" applyAlignment="1">
      <alignment horizontal="center" vertical="center" wrapText="1"/>
    </xf>
    <xf numFmtId="0" fontId="3" fillId="35" borderId="12" xfId="60" applyFont="1" applyFill="1" applyBorder="1" applyAlignment="1">
      <alignment horizontal="center"/>
    </xf>
    <xf numFmtId="0" fontId="3" fillId="35" borderId="13" xfId="60" applyFont="1" applyFill="1" applyBorder="1" applyAlignment="1">
      <alignment horizontal="center"/>
    </xf>
    <xf numFmtId="0" fontId="3" fillId="35" borderId="14" xfId="60" applyFont="1" applyFill="1" applyBorder="1" applyAlignment="1">
      <alignment horizontal="center"/>
    </xf>
    <xf numFmtId="166" fontId="3" fillId="35" borderId="12" xfId="60" applyNumberFormat="1" applyFont="1" applyFill="1" applyBorder="1" applyAlignment="1">
      <alignment horizontal="center"/>
    </xf>
    <xf numFmtId="166" fontId="3" fillId="35" borderId="13" xfId="60" applyNumberFormat="1" applyFont="1" applyFill="1" applyBorder="1" applyAlignment="1">
      <alignment horizontal="center"/>
    </xf>
    <xf numFmtId="166" fontId="3" fillId="35" borderId="16" xfId="60" applyNumberFormat="1" applyFont="1" applyFill="1" applyBorder="1" applyAlignment="1">
      <alignment horizontal="center"/>
    </xf>
    <xf numFmtId="166" fontId="3" fillId="35" borderId="17" xfId="60" applyNumberFormat="1" applyFont="1" applyFill="1" applyBorder="1" applyAlignment="1">
      <alignment horizontal="center"/>
    </xf>
    <xf numFmtId="0" fontId="130" fillId="40" borderId="0" xfId="0" applyFont="1" applyFill="1" applyAlignment="1">
      <alignment horizontal="center" vertical="center" wrapText="1"/>
    </xf>
    <xf numFmtId="0" fontId="130" fillId="40" borderId="15" xfId="0" applyFont="1" applyFill="1" applyBorder="1" applyAlignment="1">
      <alignment horizontal="center" vertical="center" wrapText="1"/>
    </xf>
    <xf numFmtId="0" fontId="130" fillId="40" borderId="17" xfId="0" applyFont="1" applyFill="1" applyBorder="1" applyAlignment="1">
      <alignment horizontal="center" vertical="center" wrapText="1"/>
    </xf>
    <xf numFmtId="0" fontId="130" fillId="40" borderId="18" xfId="0" applyFont="1" applyFill="1" applyBorder="1" applyAlignment="1">
      <alignment horizontal="center" vertical="center" wrapText="1"/>
    </xf>
    <xf numFmtId="0" fontId="130" fillId="40" borderId="73" xfId="0" applyFont="1" applyFill="1" applyBorder="1" applyAlignment="1">
      <alignment horizontal="center"/>
    </xf>
    <xf numFmtId="0" fontId="130" fillId="40" borderId="0" xfId="0" applyFont="1" applyFill="1" applyAlignment="1">
      <alignment horizontal="center"/>
    </xf>
    <xf numFmtId="0" fontId="0" fillId="40" borderId="63" xfId="0" applyFill="1" applyBorder="1" applyAlignment="1">
      <alignment horizontal="center"/>
    </xf>
    <xf numFmtId="0" fontId="0" fillId="40" borderId="19" xfId="0" applyFill="1" applyBorder="1" applyAlignment="1">
      <alignment horizontal="center"/>
    </xf>
    <xf numFmtId="3" fontId="3" fillId="35" borderId="12" xfId="60" applyNumberFormat="1" applyFont="1" applyFill="1" applyBorder="1" applyAlignment="1">
      <alignment horizontal="center"/>
    </xf>
    <xf numFmtId="3" fontId="3" fillId="35" borderId="13" xfId="60" applyNumberFormat="1" applyFont="1" applyFill="1" applyBorder="1" applyAlignment="1">
      <alignment horizontal="center"/>
    </xf>
    <xf numFmtId="165" fontId="2" fillId="34" borderId="63" xfId="60" applyNumberFormat="1" applyFont="1" applyFill="1" applyBorder="1" applyAlignment="1" applyProtection="1">
      <alignment horizontal="center"/>
      <protection/>
    </xf>
    <xf numFmtId="165" fontId="2" fillId="34" borderId="64" xfId="60" applyNumberFormat="1" applyFont="1" applyFill="1" applyBorder="1" applyAlignment="1" applyProtection="1">
      <alignment horizontal="center"/>
      <protection/>
    </xf>
    <xf numFmtId="165" fontId="2" fillId="34" borderId="19" xfId="60" applyNumberFormat="1" applyFont="1" applyFill="1" applyBorder="1" applyAlignment="1" applyProtection="1">
      <alignment horizontal="center"/>
      <protection/>
    </xf>
    <xf numFmtId="166" fontId="2" fillId="34" borderId="63" xfId="60" applyNumberFormat="1" applyFont="1" applyFill="1" applyBorder="1" applyAlignment="1" applyProtection="1">
      <alignment horizontal="center"/>
      <protection/>
    </xf>
    <xf numFmtId="166" fontId="2" fillId="34" borderId="19" xfId="60" applyNumberFormat="1" applyFont="1" applyFill="1" applyBorder="1" applyAlignment="1" applyProtection="1">
      <alignment horizontal="center"/>
      <protection/>
    </xf>
    <xf numFmtId="166" fontId="2" fillId="34" borderId="64" xfId="60" applyNumberFormat="1" applyFont="1" applyFill="1" applyBorder="1" applyAlignment="1" applyProtection="1">
      <alignment horizontal="center"/>
      <protection/>
    </xf>
    <xf numFmtId="0" fontId="122" fillId="45" borderId="74" xfId="0" applyFont="1" applyFill="1" applyBorder="1" applyAlignment="1">
      <alignment horizontal="center" vertical="center" wrapText="1"/>
    </xf>
    <xf numFmtId="0" fontId="122" fillId="45" borderId="75" xfId="0" applyFont="1" applyFill="1" applyBorder="1" applyAlignment="1">
      <alignment horizontal="center" vertical="center" wrapText="1"/>
    </xf>
    <xf numFmtId="0" fontId="122" fillId="45" borderId="76" xfId="0" applyFont="1" applyFill="1" applyBorder="1" applyAlignment="1">
      <alignment horizontal="center" vertical="center" wrapText="1"/>
    </xf>
    <xf numFmtId="0" fontId="0" fillId="44" borderId="23" xfId="0" applyFill="1" applyBorder="1" applyAlignment="1">
      <alignment horizontal="left" vertical="center"/>
    </xf>
    <xf numFmtId="0" fontId="99" fillId="34" borderId="35" xfId="0" applyFont="1" applyFill="1" applyBorder="1" applyAlignment="1">
      <alignment horizontal="right"/>
    </xf>
    <xf numFmtId="0" fontId="99" fillId="34" borderId="56" xfId="0" applyFont="1" applyFill="1" applyBorder="1" applyAlignment="1">
      <alignment horizontal="right"/>
    </xf>
    <xf numFmtId="0" fontId="99" fillId="34" borderId="36" xfId="0" applyFont="1" applyFill="1" applyBorder="1" applyAlignment="1">
      <alignment horizontal="right"/>
    </xf>
    <xf numFmtId="3" fontId="0" fillId="44" borderId="49" xfId="0" applyNumberFormat="1" applyFill="1" applyBorder="1" applyAlignment="1">
      <alignment horizontal="left" vertical="center"/>
    </xf>
    <xf numFmtId="0" fontId="0" fillId="44" borderId="49" xfId="0" applyFill="1" applyBorder="1" applyAlignment="1">
      <alignment horizontal="left" vertical="center"/>
    </xf>
    <xf numFmtId="0" fontId="0" fillId="44" borderId="77" xfId="0" applyFill="1" applyBorder="1" applyAlignment="1">
      <alignment horizontal="left" vertical="center"/>
    </xf>
    <xf numFmtId="0" fontId="0" fillId="44" borderId="78" xfId="0" applyFill="1" applyBorder="1" applyAlignment="1">
      <alignment horizontal="left" vertical="center"/>
    </xf>
    <xf numFmtId="0" fontId="0" fillId="44" borderId="48" xfId="0" applyFill="1" applyBorder="1" applyAlignment="1">
      <alignment horizontal="left" vertical="center"/>
    </xf>
    <xf numFmtId="0" fontId="99" fillId="34" borderId="0" xfId="0" applyFont="1" applyFill="1" applyBorder="1" applyAlignment="1">
      <alignment horizontal="center" vertical="center"/>
    </xf>
    <xf numFmtId="0" fontId="10" fillId="6" borderId="35" xfId="51" applyFont="1" applyFill="1" applyBorder="1" applyAlignment="1" applyProtection="1">
      <alignment horizontal="center" vertical="top" wrapText="1"/>
      <protection locked="0"/>
    </xf>
    <xf numFmtId="0" fontId="10" fillId="6" borderId="56" xfId="51" applyFont="1" applyFill="1" applyBorder="1" applyAlignment="1" applyProtection="1">
      <alignment horizontal="center" vertical="top" wrapText="1"/>
      <protection locked="0"/>
    </xf>
    <xf numFmtId="0" fontId="10" fillId="6" borderId="36" xfId="51" applyFont="1" applyFill="1" applyBorder="1" applyAlignment="1" applyProtection="1">
      <alignment horizontal="center" vertical="top" wrapText="1"/>
      <protection locked="0"/>
    </xf>
    <xf numFmtId="0" fontId="99" fillId="35" borderId="23" xfId="0" applyFont="1" applyFill="1" applyBorder="1" applyAlignment="1">
      <alignment horizontal="center"/>
    </xf>
    <xf numFmtId="0" fontId="99" fillId="35" borderId="48" xfId="0" applyFont="1" applyFill="1" applyBorder="1" applyAlignment="1">
      <alignment horizontal="center"/>
    </xf>
    <xf numFmtId="0" fontId="0" fillId="6" borderId="23" xfId="0" applyFill="1" applyBorder="1" applyAlignment="1" applyProtection="1">
      <alignment horizontal="center"/>
      <protection locked="0"/>
    </xf>
    <xf numFmtId="0" fontId="99" fillId="34" borderId="23" xfId="0" applyFont="1" applyFill="1" applyBorder="1" applyAlignment="1">
      <alignment horizontal="center"/>
    </xf>
    <xf numFmtId="0" fontId="99" fillId="35" borderId="23" xfId="0" applyFont="1" applyFill="1" applyBorder="1" applyAlignment="1">
      <alignment horizontal="left" vertical="center"/>
    </xf>
    <xf numFmtId="0" fontId="0" fillId="34" borderId="23" xfId="0" applyFill="1" applyBorder="1" applyAlignment="1">
      <alignment horizontal="left"/>
    </xf>
    <xf numFmtId="3" fontId="0" fillId="6" borderId="35" xfId="0" applyNumberFormat="1" applyFill="1" applyBorder="1" applyAlignment="1" applyProtection="1">
      <alignment horizontal="center"/>
      <protection locked="0"/>
    </xf>
    <xf numFmtId="3" fontId="0" fillId="6" borderId="36" xfId="0" applyNumberFormat="1" applyFill="1" applyBorder="1" applyAlignment="1" applyProtection="1">
      <alignment horizontal="center"/>
      <protection locked="0"/>
    </xf>
    <xf numFmtId="3" fontId="0" fillId="0" borderId="32" xfId="0" applyNumberFormat="1" applyBorder="1" applyAlignment="1">
      <alignment horizontal="center"/>
    </xf>
    <xf numFmtId="4" fontId="20" fillId="40" borderId="23" xfId="50" applyNumberFormat="1" applyFont="1" applyFill="1" applyBorder="1" applyAlignment="1" applyProtection="1">
      <alignment horizontal="right" vertical="center" wrapText="1"/>
      <protection/>
    </xf>
    <xf numFmtId="0" fontId="0" fillId="0" borderId="0" xfId="0" applyAlignment="1" applyProtection="1">
      <alignment horizontal="center"/>
      <protection/>
    </xf>
    <xf numFmtId="0" fontId="0" fillId="0" borderId="0" xfId="0" applyAlignment="1" applyProtection="1">
      <alignment horizontal="right" vertical="center"/>
      <protection/>
    </xf>
    <xf numFmtId="0" fontId="13" fillId="46" borderId="79" xfId="0" applyFont="1" applyFill="1" applyBorder="1" applyAlignment="1" applyProtection="1" quotePrefix="1">
      <alignment horizontal="left" vertical="center"/>
      <protection/>
    </xf>
    <xf numFmtId="0" fontId="13" fillId="46" borderId="80" xfId="0" applyFont="1" applyFill="1" applyBorder="1" applyAlignment="1" applyProtection="1" quotePrefix="1">
      <alignment horizontal="left" vertical="center"/>
      <protection/>
    </xf>
    <xf numFmtId="0" fontId="13" fillId="46" borderId="81" xfId="0" applyFont="1" applyFill="1" applyBorder="1" applyAlignment="1" applyProtection="1" quotePrefix="1">
      <alignment horizontal="left" vertical="center"/>
      <protection/>
    </xf>
    <xf numFmtId="0" fontId="11" fillId="42" borderId="0" xfId="0" applyFont="1" applyFill="1" applyBorder="1" applyAlignment="1" applyProtection="1">
      <alignment horizontal="center" vertical="center"/>
      <protection/>
    </xf>
    <xf numFmtId="14" fontId="0" fillId="6" borderId="0" xfId="0" applyNumberFormat="1" applyFill="1" applyBorder="1" applyAlignment="1" applyProtection="1">
      <alignment horizontal="center"/>
      <protection locked="0"/>
    </xf>
    <xf numFmtId="14" fontId="80" fillId="6" borderId="0" xfId="50" applyNumberFormat="1" applyFont="1" applyFill="1" applyBorder="1" applyAlignment="1" applyProtection="1">
      <alignment horizontal="center"/>
      <protection locked="0"/>
    </xf>
    <xf numFmtId="0" fontId="10" fillId="42" borderId="0" xfId="0" applyFont="1" applyFill="1" applyBorder="1" applyAlignment="1" applyProtection="1">
      <alignment horizontal="left" vertical="center"/>
      <protection/>
    </xf>
    <xf numFmtId="14" fontId="10" fillId="0" borderId="0" xfId="0" applyNumberFormat="1" applyFont="1" applyFill="1" applyBorder="1" applyAlignment="1" applyProtection="1">
      <alignment horizontal="center"/>
      <protection/>
    </xf>
    <xf numFmtId="0" fontId="18" fillId="35" borderId="23" xfId="50" applyFont="1" applyFill="1" applyBorder="1" applyAlignment="1" applyProtection="1">
      <alignment horizontal="center" vertical="center" wrapText="1"/>
      <protection/>
    </xf>
    <xf numFmtId="0" fontId="18" fillId="35" borderId="23" xfId="50" applyFont="1" applyFill="1" applyBorder="1" applyAlignment="1" applyProtection="1">
      <alignment horizontal="center" vertical="center"/>
      <protection/>
    </xf>
    <xf numFmtId="0" fontId="18" fillId="35" borderId="35" xfId="50" applyFont="1" applyFill="1" applyBorder="1" applyAlignment="1" applyProtection="1">
      <alignment horizontal="center" vertical="center"/>
      <protection/>
    </xf>
    <xf numFmtId="0" fontId="18" fillId="35" borderId="56" xfId="50" applyFont="1" applyFill="1" applyBorder="1" applyAlignment="1" applyProtection="1">
      <alignment horizontal="center" vertical="center"/>
      <protection/>
    </xf>
    <xf numFmtId="0" fontId="18" fillId="35" borderId="36" xfId="50" applyFont="1" applyFill="1" applyBorder="1" applyAlignment="1" applyProtection="1">
      <alignment horizontal="center" vertical="center"/>
      <protection/>
    </xf>
    <xf numFmtId="0" fontId="11" fillId="35" borderId="23" xfId="50" applyFont="1" applyFill="1" applyBorder="1" applyAlignment="1" applyProtection="1">
      <alignment horizontal="center" vertical="center"/>
      <protection/>
    </xf>
    <xf numFmtId="0" fontId="8" fillId="35" borderId="23" xfId="50" applyFont="1" applyFill="1" applyBorder="1" applyAlignment="1" applyProtection="1">
      <alignment horizontal="left" vertical="center" wrapText="1"/>
      <protection/>
    </xf>
    <xf numFmtId="0" fontId="14" fillId="6" borderId="35" xfId="50" applyFont="1" applyFill="1" applyBorder="1" applyAlignment="1" applyProtection="1">
      <alignment horizontal="center" vertical="center"/>
      <protection locked="0"/>
    </xf>
    <xf numFmtId="0" fontId="14" fillId="6" borderId="56" xfId="50" applyFont="1" applyFill="1" applyBorder="1" applyAlignment="1" applyProtection="1">
      <alignment horizontal="center" vertical="center"/>
      <protection locked="0"/>
    </xf>
    <xf numFmtId="0" fontId="14" fillId="6" borderId="36" xfId="50" applyFont="1" applyFill="1" applyBorder="1" applyAlignment="1" applyProtection="1">
      <alignment horizontal="center" vertical="center"/>
      <protection locked="0"/>
    </xf>
    <xf numFmtId="0" fontId="0" fillId="35" borderId="23" xfId="0" applyFill="1" applyBorder="1" applyAlignment="1" applyProtection="1">
      <alignment vertical="center"/>
      <protection/>
    </xf>
    <xf numFmtId="0" fontId="18" fillId="6" borderId="82" xfId="50" applyFont="1" applyFill="1" applyBorder="1" applyAlignment="1" applyProtection="1">
      <alignment horizontal="center" vertical="center"/>
      <protection locked="0"/>
    </xf>
    <xf numFmtId="0" fontId="18" fillId="6" borderId="32" xfId="50" applyFont="1" applyFill="1" applyBorder="1" applyAlignment="1" applyProtection="1">
      <alignment horizontal="center" vertical="center"/>
      <protection locked="0"/>
    </xf>
    <xf numFmtId="0" fontId="19" fillId="35" borderId="27" xfId="50" applyFont="1" applyFill="1" applyBorder="1" applyAlignment="1" applyProtection="1">
      <alignment horizontal="center" vertical="center" textRotation="255"/>
      <protection/>
    </xf>
    <xf numFmtId="0" fontId="19" fillId="35" borderId="83" xfId="50" applyFont="1" applyFill="1" applyBorder="1" applyAlignment="1" applyProtection="1">
      <alignment horizontal="center" vertical="center" textRotation="255"/>
      <protection/>
    </xf>
    <xf numFmtId="0" fontId="18" fillId="40" borderId="23" xfId="0" applyFont="1" applyFill="1" applyBorder="1" applyAlignment="1" applyProtection="1">
      <alignment horizontal="justify" vertical="center"/>
      <protection/>
    </xf>
    <xf numFmtId="4" fontId="20" fillId="34" borderId="23" xfId="50" applyNumberFormat="1" applyFont="1" applyFill="1" applyBorder="1" applyAlignment="1" applyProtection="1">
      <alignment horizontal="right" vertical="center" wrapText="1"/>
      <protection/>
    </xf>
    <xf numFmtId="1" fontId="20" fillId="34" borderId="23" xfId="50" applyNumberFormat="1" applyFont="1" applyFill="1" applyBorder="1" applyAlignment="1" applyProtection="1">
      <alignment horizontal="right" vertical="center" wrapText="1"/>
      <protection/>
    </xf>
    <xf numFmtId="4" fontId="20" fillId="34" borderId="23" xfId="50" applyNumberFormat="1" applyFont="1" applyFill="1" applyBorder="1" applyAlignment="1" applyProtection="1">
      <alignment horizontal="right" vertical="center"/>
      <protection/>
    </xf>
    <xf numFmtId="0" fontId="0" fillId="34" borderId="23" xfId="0" applyFill="1" applyBorder="1" applyAlignment="1" applyProtection="1">
      <alignment/>
      <protection/>
    </xf>
    <xf numFmtId="0" fontId="20" fillId="34" borderId="23" xfId="0" applyFont="1" applyFill="1" applyBorder="1" applyAlignment="1" applyProtection="1">
      <alignment horizontal="left" vertical="center"/>
      <protection/>
    </xf>
    <xf numFmtId="4" fontId="21" fillId="34" borderId="23" xfId="50" applyNumberFormat="1" applyFont="1" applyFill="1" applyBorder="1" applyAlignment="1" applyProtection="1">
      <alignment horizontal="right" vertical="center" wrapText="1"/>
      <protection/>
    </xf>
    <xf numFmtId="1" fontId="21" fillId="34" borderId="23" xfId="50" applyNumberFormat="1" applyFont="1" applyFill="1" applyBorder="1" applyAlignment="1" applyProtection="1">
      <alignment horizontal="right" vertical="center" wrapText="1"/>
      <protection/>
    </xf>
    <xf numFmtId="3" fontId="3" fillId="6" borderId="20" xfId="60" applyNumberFormat="1" applyFont="1" applyFill="1" applyBorder="1" applyAlignment="1" applyProtection="1">
      <alignment horizontal="center" vertical="center"/>
      <protection locked="0"/>
    </xf>
    <xf numFmtId="3" fontId="3" fillId="6" borderId="22" xfId="60" applyNumberFormat="1" applyFont="1" applyFill="1" applyBorder="1" applyAlignment="1" applyProtection="1">
      <alignment horizontal="center" vertical="center"/>
      <protection locked="0"/>
    </xf>
    <xf numFmtId="3" fontId="3" fillId="6" borderId="16" xfId="60" applyNumberFormat="1" applyFont="1" applyFill="1" applyBorder="1" applyAlignment="1" applyProtection="1">
      <alignment horizontal="center" vertical="center"/>
      <protection locked="0"/>
    </xf>
    <xf numFmtId="3" fontId="3" fillId="6" borderId="18" xfId="60" applyNumberFormat="1" applyFont="1" applyFill="1" applyBorder="1" applyAlignment="1" applyProtection="1">
      <alignment horizontal="center" vertical="center"/>
      <protection locked="0"/>
    </xf>
    <xf numFmtId="3" fontId="3" fillId="6" borderId="21" xfId="60" applyNumberFormat="1" applyFont="1" applyFill="1" applyBorder="1" applyAlignment="1" applyProtection="1">
      <alignment horizontal="center" vertical="center"/>
      <protection locked="0"/>
    </xf>
    <xf numFmtId="3" fontId="3" fillId="6" borderId="17" xfId="60" applyNumberFormat="1" applyFont="1" applyFill="1" applyBorder="1" applyAlignment="1" applyProtection="1">
      <alignment horizontal="center" vertical="center"/>
      <protection locked="0"/>
    </xf>
    <xf numFmtId="3" fontId="3" fillId="6" borderId="84" xfId="60" applyNumberFormat="1" applyFont="1" applyFill="1" applyBorder="1" applyAlignment="1" applyProtection="1">
      <alignment horizontal="center" vertical="center"/>
      <protection locked="0"/>
    </xf>
    <xf numFmtId="3" fontId="3" fillId="6" borderId="85" xfId="60" applyNumberFormat="1" applyFont="1" applyFill="1" applyBorder="1" applyAlignment="1" applyProtection="1">
      <alignment horizontal="center" vertical="center"/>
      <protection locked="0"/>
    </xf>
    <xf numFmtId="3" fontId="3" fillId="6" borderId="20" xfId="60" applyNumberFormat="1" applyFont="1" applyFill="1" applyBorder="1" applyAlignment="1" applyProtection="1">
      <alignment horizontal="center" vertical="center"/>
      <protection/>
    </xf>
    <xf numFmtId="3" fontId="3" fillId="6" borderId="22" xfId="60" applyNumberFormat="1" applyFont="1" applyFill="1" applyBorder="1" applyAlignment="1" applyProtection="1">
      <alignment horizontal="center" vertical="center"/>
      <protection/>
    </xf>
    <xf numFmtId="3" fontId="3" fillId="6" borderId="16" xfId="60" applyNumberFormat="1" applyFont="1" applyFill="1" applyBorder="1" applyAlignment="1" applyProtection="1">
      <alignment horizontal="center" vertical="center"/>
      <protection/>
    </xf>
    <xf numFmtId="3" fontId="3" fillId="6" borderId="18" xfId="60" applyNumberFormat="1" applyFont="1" applyFill="1" applyBorder="1" applyAlignment="1" applyProtection="1">
      <alignment horizontal="center" vertical="center"/>
      <protection/>
    </xf>
    <xf numFmtId="0" fontId="20" fillId="34" borderId="23" xfId="50" applyFont="1" applyFill="1" applyBorder="1" applyAlignment="1" applyProtection="1">
      <alignment horizontal="center" vertical="center"/>
      <protection/>
    </xf>
    <xf numFmtId="0" fontId="22" fillId="34" borderId="23" xfId="50" applyFont="1" applyFill="1" applyBorder="1" applyAlignment="1" applyProtection="1">
      <alignment horizontal="left" vertical="center" wrapText="1"/>
      <protection/>
    </xf>
    <xf numFmtId="0" fontId="18" fillId="40" borderId="23" xfId="0" applyFont="1" applyFill="1" applyBorder="1" applyAlignment="1" applyProtection="1">
      <alignment horizontal="left" vertical="center"/>
      <protection/>
    </xf>
    <xf numFmtId="0" fontId="23" fillId="34" borderId="23" xfId="0" applyFont="1" applyFill="1" applyBorder="1" applyAlignment="1" applyProtection="1">
      <alignment horizontal="left" vertical="center"/>
      <protection/>
    </xf>
    <xf numFmtId="3" fontId="3" fillId="6" borderId="20" xfId="60" applyNumberFormat="1" applyFont="1" applyFill="1" applyBorder="1" applyAlignment="1" applyProtection="1">
      <alignment horizontal="center"/>
      <protection/>
    </xf>
    <xf numFmtId="3" fontId="3" fillId="6" borderId="22" xfId="60" applyNumberFormat="1" applyFont="1" applyFill="1" applyBorder="1" applyAlignment="1" applyProtection="1">
      <alignment horizontal="center"/>
      <protection/>
    </xf>
    <xf numFmtId="3" fontId="3" fillId="6" borderId="16" xfId="60" applyNumberFormat="1" applyFont="1" applyFill="1" applyBorder="1" applyAlignment="1" applyProtection="1">
      <alignment horizontal="center"/>
      <protection/>
    </xf>
    <xf numFmtId="3" fontId="3" fillId="6" borderId="18" xfId="60" applyNumberFormat="1" applyFont="1" applyFill="1" applyBorder="1" applyAlignment="1" applyProtection="1">
      <alignment horizontal="center"/>
      <protection/>
    </xf>
    <xf numFmtId="0" fontId="11" fillId="40" borderId="23" xfId="0" applyFont="1" applyFill="1" applyBorder="1" applyAlignment="1" applyProtection="1">
      <alignment horizontal="left" vertical="center"/>
      <protection/>
    </xf>
    <xf numFmtId="0" fontId="11" fillId="40" borderId="77" xfId="0" applyFont="1" applyFill="1" applyBorder="1" applyAlignment="1" applyProtection="1">
      <alignment horizontal="left" vertical="center"/>
      <protection/>
    </xf>
    <xf numFmtId="4" fontId="20" fillId="40" borderId="77" xfId="50" applyNumberFormat="1" applyFont="1" applyFill="1" applyBorder="1" applyAlignment="1" applyProtection="1">
      <alignment horizontal="right" vertical="center" wrapText="1"/>
      <protection/>
    </xf>
    <xf numFmtId="1" fontId="20" fillId="40" borderId="23" xfId="50" applyNumberFormat="1" applyFont="1" applyFill="1" applyBorder="1" applyAlignment="1" applyProtection="1">
      <alignment horizontal="right" vertical="center" wrapText="1"/>
      <protection/>
    </xf>
    <xf numFmtId="1" fontId="20" fillId="40" borderId="77" xfId="50" applyNumberFormat="1" applyFont="1" applyFill="1" applyBorder="1" applyAlignment="1" applyProtection="1">
      <alignment horizontal="right" vertical="center" wrapText="1"/>
      <protection/>
    </xf>
    <xf numFmtId="4" fontId="20" fillId="40" borderId="23" xfId="50" applyNumberFormat="1" applyFont="1" applyFill="1" applyBorder="1" applyAlignment="1" applyProtection="1">
      <alignment horizontal="right" vertical="center"/>
      <protection/>
    </xf>
    <xf numFmtId="0" fontId="0" fillId="40" borderId="23" xfId="0" applyFill="1" applyBorder="1" applyAlignment="1" applyProtection="1">
      <alignment/>
      <protection/>
    </xf>
    <xf numFmtId="0" fontId="0" fillId="40" borderId="77" xfId="0" applyFill="1" applyBorder="1" applyAlignment="1" applyProtection="1">
      <alignment/>
      <protection/>
    </xf>
    <xf numFmtId="0" fontId="19" fillId="35" borderId="86" xfId="50" applyFont="1" applyFill="1" applyBorder="1" applyAlignment="1" applyProtection="1">
      <alignment horizontal="center" vertical="center" textRotation="255"/>
      <protection/>
    </xf>
    <xf numFmtId="0" fontId="19" fillId="35" borderId="87" xfId="50" applyFont="1" applyFill="1" applyBorder="1" applyAlignment="1" applyProtection="1">
      <alignment horizontal="center" vertical="center" textRotation="255"/>
      <protection/>
    </xf>
    <xf numFmtId="0" fontId="18" fillId="40" borderId="34" xfId="0" applyFont="1" applyFill="1" applyBorder="1" applyAlignment="1" applyProtection="1">
      <alignment horizontal="left" vertical="center"/>
      <protection/>
    </xf>
    <xf numFmtId="4" fontId="20" fillId="34" borderId="34" xfId="50" applyNumberFormat="1" applyFont="1" applyFill="1" applyBorder="1" applyAlignment="1" applyProtection="1">
      <alignment horizontal="right" vertical="center" wrapText="1"/>
      <protection/>
    </xf>
    <xf numFmtId="1" fontId="20" fillId="34" borderId="34" xfId="50" applyNumberFormat="1" applyFont="1" applyFill="1" applyBorder="1" applyAlignment="1" applyProtection="1">
      <alignment horizontal="right" vertical="center" wrapText="1"/>
      <protection/>
    </xf>
    <xf numFmtId="3" fontId="20" fillId="6" borderId="88" xfId="50" applyNumberFormat="1" applyFont="1" applyFill="1" applyBorder="1" applyAlignment="1" applyProtection="1">
      <alignment horizontal="center" vertical="center" wrapText="1"/>
      <protection locked="0"/>
    </xf>
    <xf numFmtId="3" fontId="20" fillId="6" borderId="89" xfId="50" applyNumberFormat="1" applyFont="1" applyFill="1" applyBorder="1" applyAlignment="1" applyProtection="1">
      <alignment horizontal="center" vertical="center" wrapText="1"/>
      <protection locked="0"/>
    </xf>
    <xf numFmtId="3" fontId="20" fillId="6" borderId="90" xfId="50" applyNumberFormat="1" applyFont="1" applyFill="1" applyBorder="1" applyAlignment="1" applyProtection="1">
      <alignment horizontal="center" vertical="center" wrapText="1"/>
      <protection locked="0"/>
    </xf>
    <xf numFmtId="3" fontId="20" fillId="6" borderId="91" xfId="50" applyNumberFormat="1" applyFont="1" applyFill="1" applyBorder="1" applyAlignment="1" applyProtection="1">
      <alignment horizontal="center" vertical="center" wrapText="1"/>
      <protection locked="0"/>
    </xf>
    <xf numFmtId="3" fontId="20" fillId="6" borderId="92" xfId="50" applyNumberFormat="1" applyFont="1" applyFill="1" applyBorder="1" applyAlignment="1" applyProtection="1">
      <alignment horizontal="center" vertical="center" wrapText="1"/>
      <protection locked="0"/>
    </xf>
    <xf numFmtId="3" fontId="20" fillId="6" borderId="93" xfId="50" applyNumberFormat="1" applyFont="1" applyFill="1" applyBorder="1" applyAlignment="1" applyProtection="1">
      <alignment horizontal="center" vertical="center" wrapText="1"/>
      <protection locked="0"/>
    </xf>
    <xf numFmtId="3" fontId="20" fillId="6" borderId="17" xfId="50" applyNumberFormat="1" applyFont="1" applyFill="1" applyBorder="1" applyAlignment="1" applyProtection="1">
      <alignment horizontal="center" vertical="center" wrapText="1"/>
      <protection locked="0"/>
    </xf>
    <xf numFmtId="3" fontId="20" fillId="6" borderId="85" xfId="50" applyNumberFormat="1" applyFont="1" applyFill="1" applyBorder="1" applyAlignment="1" applyProtection="1">
      <alignment horizontal="center" vertical="center" wrapText="1"/>
      <protection locked="0"/>
    </xf>
    <xf numFmtId="0" fontId="18" fillId="40" borderId="23" xfId="0" applyFont="1" applyFill="1" applyBorder="1" applyAlignment="1" applyProtection="1">
      <alignment horizontal="left" vertical="center" wrapText="1"/>
      <protection/>
    </xf>
    <xf numFmtId="3" fontId="20" fillId="6" borderId="94" xfId="50" applyNumberFormat="1" applyFont="1" applyFill="1" applyBorder="1" applyAlignment="1" applyProtection="1">
      <alignment horizontal="center" vertical="center" wrapText="1"/>
      <protection locked="0"/>
    </xf>
    <xf numFmtId="3" fontId="20" fillId="6" borderId="18" xfId="50" applyNumberFormat="1" applyFont="1" applyFill="1" applyBorder="1" applyAlignment="1" applyProtection="1">
      <alignment horizontal="center" vertical="center" wrapText="1"/>
      <protection locked="0"/>
    </xf>
    <xf numFmtId="3" fontId="3" fillId="6" borderId="20" xfId="60" applyNumberFormat="1" applyFont="1" applyFill="1" applyBorder="1" applyAlignment="1" applyProtection="1">
      <alignment horizontal="center"/>
      <protection locked="0"/>
    </xf>
    <xf numFmtId="3" fontId="3" fillId="6" borderId="22" xfId="60" applyNumberFormat="1" applyFont="1" applyFill="1" applyBorder="1" applyAlignment="1" applyProtection="1">
      <alignment horizontal="center"/>
      <protection locked="0"/>
    </xf>
    <xf numFmtId="3" fontId="3" fillId="6" borderId="16" xfId="60" applyNumberFormat="1" applyFont="1" applyFill="1" applyBorder="1" applyAlignment="1" applyProtection="1">
      <alignment horizontal="center"/>
      <protection locked="0"/>
    </xf>
    <xf numFmtId="3" fontId="3" fillId="6" borderId="18" xfId="60" applyNumberFormat="1" applyFont="1" applyFill="1" applyBorder="1" applyAlignment="1" applyProtection="1">
      <alignment horizontal="center"/>
      <protection locked="0"/>
    </xf>
    <xf numFmtId="3" fontId="20" fillId="6" borderId="20" xfId="60" applyNumberFormat="1" applyFont="1" applyFill="1" applyBorder="1" applyAlignment="1" applyProtection="1">
      <alignment horizontal="center" vertical="center"/>
      <protection locked="0"/>
    </xf>
    <xf numFmtId="3" fontId="20" fillId="6" borderId="22" xfId="60" applyNumberFormat="1" applyFont="1" applyFill="1" applyBorder="1" applyAlignment="1" applyProtection="1">
      <alignment horizontal="center" vertical="center"/>
      <protection locked="0"/>
    </xf>
    <xf numFmtId="3" fontId="20" fillId="6" borderId="16" xfId="60" applyNumberFormat="1" applyFont="1" applyFill="1" applyBorder="1" applyAlignment="1" applyProtection="1">
      <alignment horizontal="center" vertical="center"/>
      <protection locked="0"/>
    </xf>
    <xf numFmtId="3" fontId="20" fillId="6" borderId="18" xfId="60" applyNumberFormat="1" applyFont="1" applyFill="1" applyBorder="1" applyAlignment="1" applyProtection="1">
      <alignment horizontal="center" vertical="center"/>
      <protection locked="0"/>
    </xf>
    <xf numFmtId="3" fontId="20" fillId="6" borderId="21" xfId="60" applyNumberFormat="1" applyFont="1" applyFill="1" applyBorder="1" applyAlignment="1" applyProtection="1">
      <alignment horizontal="center" vertical="center"/>
      <protection locked="0"/>
    </xf>
    <xf numFmtId="3" fontId="20" fillId="6" borderId="17" xfId="60" applyNumberFormat="1" applyFont="1" applyFill="1" applyBorder="1" applyAlignment="1" applyProtection="1">
      <alignment horizontal="center" vertical="center"/>
      <protection locked="0"/>
    </xf>
    <xf numFmtId="0" fontId="11" fillId="40" borderId="23" xfId="0" applyFont="1" applyFill="1" applyBorder="1" applyAlignment="1" applyProtection="1">
      <alignment horizontal="left" vertical="center" wrapText="1"/>
      <protection/>
    </xf>
    <xf numFmtId="0" fontId="11" fillId="40" borderId="39" xfId="0" applyFont="1" applyFill="1" applyBorder="1" applyAlignment="1" applyProtection="1">
      <alignment horizontal="left" vertical="center" wrapText="1"/>
      <protection/>
    </xf>
    <xf numFmtId="4" fontId="20" fillId="40" borderId="39" xfId="50" applyNumberFormat="1" applyFont="1" applyFill="1" applyBorder="1" applyAlignment="1" applyProtection="1">
      <alignment horizontal="right" vertical="center" wrapText="1"/>
      <protection/>
    </xf>
    <xf numFmtId="1" fontId="20" fillId="40" borderId="39" xfId="50" applyNumberFormat="1" applyFont="1" applyFill="1" applyBorder="1" applyAlignment="1" applyProtection="1">
      <alignment horizontal="right" vertical="center" wrapText="1"/>
      <protection/>
    </xf>
    <xf numFmtId="4" fontId="20" fillId="40" borderId="95" xfId="50" applyNumberFormat="1" applyFont="1" applyFill="1" applyBorder="1" applyAlignment="1" applyProtection="1">
      <alignment horizontal="center" vertical="center" wrapText="1"/>
      <protection/>
    </xf>
    <xf numFmtId="4" fontId="20" fillId="40" borderId="84" xfId="50" applyNumberFormat="1" applyFont="1" applyFill="1" applyBorder="1" applyAlignment="1" applyProtection="1">
      <alignment horizontal="center" vertical="center" wrapText="1"/>
      <protection/>
    </xf>
    <xf numFmtId="4" fontId="20" fillId="40" borderId="96" xfId="50" applyNumberFormat="1" applyFont="1" applyFill="1" applyBorder="1" applyAlignment="1" applyProtection="1">
      <alignment horizontal="center" vertical="center" wrapText="1"/>
      <protection/>
    </xf>
    <xf numFmtId="4" fontId="20" fillId="40" borderId="97" xfId="50" applyNumberFormat="1" applyFont="1" applyFill="1" applyBorder="1" applyAlignment="1" applyProtection="1">
      <alignment horizontal="center" vertical="center" wrapText="1"/>
      <protection/>
    </xf>
    <xf numFmtId="0" fontId="0" fillId="40" borderId="39" xfId="0" applyFill="1" applyBorder="1" applyAlignment="1" applyProtection="1">
      <alignment/>
      <protection/>
    </xf>
    <xf numFmtId="3" fontId="20" fillId="6" borderId="84" xfId="60" applyNumberFormat="1" applyFont="1" applyFill="1" applyBorder="1" applyAlignment="1" applyProtection="1">
      <alignment horizontal="center" vertical="center"/>
      <protection locked="0"/>
    </xf>
    <xf numFmtId="3" fontId="20" fillId="6" borderId="85" xfId="60" applyNumberFormat="1" applyFont="1" applyFill="1" applyBorder="1" applyAlignment="1" applyProtection="1">
      <alignment horizontal="center" vertical="center"/>
      <protection locked="0"/>
    </xf>
    <xf numFmtId="0" fontId="128" fillId="0" borderId="58" xfId="0" applyFont="1" applyBorder="1" applyAlignment="1">
      <alignment vertical="top" wrapText="1"/>
    </xf>
    <xf numFmtId="0" fontId="128" fillId="0" borderId="59" xfId="0" applyFont="1" applyBorder="1" applyAlignment="1">
      <alignment vertical="top" wrapText="1"/>
    </xf>
    <xf numFmtId="0" fontId="128" fillId="0" borderId="60" xfId="0" applyFont="1" applyBorder="1" applyAlignment="1">
      <alignment vertical="top" wrapText="1"/>
    </xf>
    <xf numFmtId="0" fontId="128" fillId="0" borderId="58" xfId="0" applyFont="1" applyBorder="1" applyAlignment="1">
      <alignment horizontal="center" vertical="top" wrapText="1"/>
    </xf>
    <xf numFmtId="0" fontId="128" fillId="0" borderId="59" xfId="0" applyFont="1" applyBorder="1" applyAlignment="1">
      <alignment horizontal="center" vertical="top" wrapText="1"/>
    </xf>
    <xf numFmtId="0" fontId="128" fillId="0" borderId="60" xfId="0" applyFont="1" applyBorder="1" applyAlignment="1">
      <alignment horizontal="center" vertical="top" wrapText="1"/>
    </xf>
    <xf numFmtId="9" fontId="128" fillId="0" borderId="58" xfId="0" applyNumberFormat="1" applyFont="1" applyBorder="1" applyAlignment="1">
      <alignment horizontal="center" vertical="top" wrapText="1"/>
    </xf>
    <xf numFmtId="9" fontId="128" fillId="0" borderId="59" xfId="0" applyNumberFormat="1" applyFont="1" applyBorder="1" applyAlignment="1">
      <alignment horizontal="center" vertical="top" wrapText="1"/>
    </xf>
    <xf numFmtId="9" fontId="128" fillId="0" borderId="60" xfId="0" applyNumberFormat="1" applyFont="1" applyBorder="1" applyAlignment="1">
      <alignment horizontal="center" vertical="top"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lan" xfId="50"/>
    <cellStyle name="Normal_Relatorio Planilha Força Tarefa"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Ciclo Financ. dias de Vendas</a:t>
            </a:r>
          </a:p>
        </c:rich>
      </c:tx>
      <c:layout/>
      <c:spPr>
        <a:noFill/>
        <a:ln w="3175">
          <a:noFill/>
        </a:ln>
      </c:spPr>
    </c:title>
    <c:plotArea>
      <c:layout/>
      <c:barChart>
        <c:barDir val="col"/>
        <c:grouping val="clustered"/>
        <c:varyColors val="0"/>
        <c:ser>
          <c:idx val="0"/>
          <c:order val="0"/>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0</c:v>
              </c:pt>
            </c:numLit>
          </c:val>
        </c:ser>
        <c:gapWidth val="57"/>
        <c:axId val="58839487"/>
        <c:axId val="59793336"/>
      </c:barChart>
      <c:catAx>
        <c:axId val="58839487"/>
        <c:scaling>
          <c:orientation val="minMax"/>
        </c:scaling>
        <c:axPos val="b"/>
        <c:delete val="0"/>
        <c:numFmt formatCode="General" sourceLinked="1"/>
        <c:majorTickMark val="out"/>
        <c:minorTickMark val="none"/>
        <c:tickLblPos val="nextTo"/>
        <c:spPr>
          <a:ln w="3175">
            <a:solidFill>
              <a:srgbClr val="808080"/>
            </a:solidFill>
          </a:ln>
        </c:spPr>
        <c:crossAx val="59793336"/>
        <c:crosses val="autoZero"/>
        <c:auto val="1"/>
        <c:lblOffset val="100"/>
        <c:tickLblSkip val="1"/>
        <c:noMultiLvlLbl val="0"/>
      </c:catAx>
      <c:valAx>
        <c:axId val="59793336"/>
        <c:scaling>
          <c:orientation val="minMax"/>
          <c:max val="30"/>
          <c:min val="10"/>
        </c:scaling>
        <c:axPos val="l"/>
        <c:majorGridlines>
          <c:spPr>
            <a:ln w="3175">
              <a:solidFill>
                <a:srgbClr val="808080"/>
              </a:solidFill>
            </a:ln>
          </c:spPr>
        </c:majorGridlines>
        <c:delete val="1"/>
        <c:majorTickMark val="out"/>
        <c:minorTickMark val="none"/>
        <c:tickLblPos val="nextTo"/>
        <c:crossAx val="58839487"/>
        <c:crossesAt val="1"/>
        <c:crossBetween val="between"/>
        <c:dispUnits/>
        <c:majorUnit val="4"/>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Ciclo Financ. dias de Vendas</a:t>
            </a:r>
          </a:p>
        </c:rich>
      </c:tx>
      <c:layout/>
      <c:spPr>
        <a:noFill/>
        <a:ln w="3175">
          <a:noFill/>
        </a:ln>
      </c:spPr>
    </c:title>
    <c:plotArea>
      <c:layout/>
      <c:barChart>
        <c:barDir val="col"/>
        <c:grouping val="clustered"/>
        <c:varyColors val="0"/>
        <c:ser>
          <c:idx val="0"/>
          <c:order val="0"/>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0</c:v>
              </c:pt>
            </c:numLit>
          </c:val>
        </c:ser>
        <c:gapWidth val="57"/>
        <c:axId val="1269113"/>
        <c:axId val="11422018"/>
      </c:barChart>
      <c:catAx>
        <c:axId val="1269113"/>
        <c:scaling>
          <c:orientation val="minMax"/>
        </c:scaling>
        <c:axPos val="b"/>
        <c:delete val="0"/>
        <c:numFmt formatCode="General" sourceLinked="1"/>
        <c:majorTickMark val="out"/>
        <c:minorTickMark val="none"/>
        <c:tickLblPos val="nextTo"/>
        <c:spPr>
          <a:ln w="3175">
            <a:solidFill>
              <a:srgbClr val="808080"/>
            </a:solidFill>
          </a:ln>
        </c:spPr>
        <c:crossAx val="11422018"/>
        <c:crosses val="autoZero"/>
        <c:auto val="1"/>
        <c:lblOffset val="100"/>
        <c:tickLblSkip val="1"/>
        <c:noMultiLvlLbl val="0"/>
      </c:catAx>
      <c:valAx>
        <c:axId val="11422018"/>
        <c:scaling>
          <c:orientation val="minMax"/>
          <c:max val="30"/>
          <c:min val="10"/>
        </c:scaling>
        <c:axPos val="l"/>
        <c:majorGridlines>
          <c:spPr>
            <a:ln w="3175">
              <a:solidFill>
                <a:srgbClr val="808080"/>
              </a:solidFill>
            </a:ln>
          </c:spPr>
        </c:majorGridlines>
        <c:delete val="1"/>
        <c:majorTickMark val="out"/>
        <c:minorTickMark val="none"/>
        <c:tickLblPos val="nextTo"/>
        <c:crossAx val="1269113"/>
        <c:crossesAt val="1"/>
        <c:crossBetween val="between"/>
        <c:dispUnits/>
        <c:majorUnit val="4"/>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xdr:colOff>
      <xdr:row>0</xdr:row>
      <xdr:rowOff>85725</xdr:rowOff>
    </xdr:from>
    <xdr:to>
      <xdr:col>3</xdr:col>
      <xdr:colOff>266700</xdr:colOff>
      <xdr:row>3</xdr:row>
      <xdr:rowOff>47625</xdr:rowOff>
    </xdr:to>
    <xdr:pic>
      <xdr:nvPicPr>
        <xdr:cNvPr id="1" name="Imagem 1"/>
        <xdr:cNvPicPr preferRelativeResize="1">
          <a:picLocks noChangeAspect="1"/>
        </xdr:cNvPicPr>
      </xdr:nvPicPr>
      <xdr:blipFill>
        <a:blip r:embed="rId1"/>
        <a:stretch>
          <a:fillRect/>
        </a:stretch>
      </xdr:blipFill>
      <xdr:spPr>
        <a:xfrm>
          <a:off x="1019175" y="85725"/>
          <a:ext cx="17716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33</xdr:row>
      <xdr:rowOff>0</xdr:rowOff>
    </xdr:from>
    <xdr:to>
      <xdr:col>9</xdr:col>
      <xdr:colOff>0</xdr:colOff>
      <xdr:row>42</xdr:row>
      <xdr:rowOff>123825</xdr:rowOff>
    </xdr:to>
    <xdr:graphicFrame>
      <xdr:nvGraphicFramePr>
        <xdr:cNvPr id="1" name="Gráfico 2"/>
        <xdr:cNvGraphicFramePr/>
      </xdr:nvGraphicFramePr>
      <xdr:xfrm>
        <a:off x="7581900" y="6696075"/>
        <a:ext cx="3133725" cy="0"/>
      </xdr:xfrm>
      <a:graphic>
        <a:graphicData uri="http://schemas.openxmlformats.org/drawingml/2006/chart">
          <c:chart xmlns:c="http://schemas.openxmlformats.org/drawingml/2006/chart" r:id="rId1"/>
        </a:graphicData>
      </a:graphic>
    </xdr:graphicFrame>
    <xdr:clientData/>
  </xdr:twoCellAnchor>
  <xdr:twoCellAnchor>
    <xdr:from>
      <xdr:col>10</xdr:col>
      <xdr:colOff>257175</xdr:colOff>
      <xdr:row>33</xdr:row>
      <xdr:rowOff>0</xdr:rowOff>
    </xdr:from>
    <xdr:to>
      <xdr:col>14</xdr:col>
      <xdr:colOff>0</xdr:colOff>
      <xdr:row>42</xdr:row>
      <xdr:rowOff>123825</xdr:rowOff>
    </xdr:to>
    <xdr:graphicFrame>
      <xdr:nvGraphicFramePr>
        <xdr:cNvPr id="2" name="Gráfico 2"/>
        <xdr:cNvGraphicFramePr/>
      </xdr:nvGraphicFramePr>
      <xdr:xfrm>
        <a:off x="11820525" y="6696075"/>
        <a:ext cx="31337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Q99"/>
  <sheetViews>
    <sheetView tabSelected="1" zoomScale="120" zoomScaleNormal="120" workbookViewId="0" topLeftCell="A1">
      <selection activeCell="G1" sqref="G1"/>
    </sheetView>
  </sheetViews>
  <sheetFormatPr defaultColWidth="11.421875" defaultRowHeight="15"/>
  <cols>
    <col min="1" max="1" width="7.28125" style="287" customWidth="1"/>
    <col min="2" max="2" width="14.7109375" style="287" customWidth="1"/>
    <col min="3" max="3" width="15.8515625" style="287" customWidth="1"/>
    <col min="4" max="4" width="18.7109375" style="287" customWidth="1"/>
    <col min="5" max="5" width="15.421875" style="287" customWidth="1"/>
    <col min="6" max="6" width="14.7109375" style="287" customWidth="1"/>
    <col min="7" max="7" width="18.7109375" style="287" customWidth="1"/>
    <col min="8" max="8" width="16.8515625" style="287" customWidth="1"/>
    <col min="9" max="16384" width="11.421875" style="287" customWidth="1"/>
  </cols>
  <sheetData>
    <row r="1" spans="1:17" ht="15.75" customHeight="1">
      <c r="A1" s="251"/>
      <c r="B1" s="430"/>
      <c r="C1" s="431"/>
      <c r="D1" s="431"/>
      <c r="E1" s="300"/>
      <c r="F1" s="300"/>
      <c r="G1" s="320" t="s">
        <v>330</v>
      </c>
      <c r="H1" s="378" t="s">
        <v>875</v>
      </c>
      <c r="I1" s="251"/>
      <c r="J1" s="251"/>
      <c r="K1" s="251"/>
      <c r="L1" s="251"/>
      <c r="M1" s="251"/>
      <c r="N1" s="251"/>
      <c r="O1" s="251"/>
      <c r="P1" s="251"/>
      <c r="Q1" s="251"/>
    </row>
    <row r="2" spans="1:17" ht="15.75" customHeight="1">
      <c r="A2" s="251"/>
      <c r="B2" s="432"/>
      <c r="C2" s="433"/>
      <c r="D2" s="433"/>
      <c r="E2" s="301"/>
      <c r="F2" s="301"/>
      <c r="G2" s="301"/>
      <c r="H2" s="302"/>
      <c r="I2" s="251"/>
      <c r="J2" s="251"/>
      <c r="K2" s="251"/>
      <c r="L2" s="251"/>
      <c r="M2" s="251"/>
      <c r="N2" s="251"/>
      <c r="O2" s="251"/>
      <c r="P2" s="251"/>
      <c r="Q2" s="251"/>
    </row>
    <row r="3" spans="1:17" ht="15.75" customHeight="1">
      <c r="A3" s="251"/>
      <c r="B3" s="432"/>
      <c r="C3" s="433"/>
      <c r="D3" s="433"/>
      <c r="E3" s="301"/>
      <c r="F3" s="301"/>
      <c r="G3" s="301"/>
      <c r="H3" s="302"/>
      <c r="I3" s="251"/>
      <c r="J3" s="251"/>
      <c r="K3" s="251"/>
      <c r="L3" s="251"/>
      <c r="M3" s="251"/>
      <c r="N3" s="251"/>
      <c r="O3" s="251"/>
      <c r="P3" s="251"/>
      <c r="Q3" s="251"/>
    </row>
    <row r="4" spans="1:17" ht="15.75" customHeight="1">
      <c r="A4" s="251"/>
      <c r="B4" s="304"/>
      <c r="C4" s="305"/>
      <c r="D4" s="305"/>
      <c r="E4" s="305"/>
      <c r="F4" s="305"/>
      <c r="G4" s="305"/>
      <c r="H4" s="306"/>
      <c r="I4" s="251"/>
      <c r="J4" s="251"/>
      <c r="K4" s="251"/>
      <c r="L4" s="251"/>
      <c r="M4" s="251"/>
      <c r="N4" s="251"/>
      <c r="O4" s="251"/>
      <c r="P4" s="251"/>
      <c r="Q4" s="251"/>
    </row>
    <row r="5" spans="1:17" ht="15.75" customHeight="1">
      <c r="A5" s="251"/>
      <c r="B5" s="304"/>
      <c r="C5" s="305"/>
      <c r="D5" s="305"/>
      <c r="E5" s="305"/>
      <c r="F5" s="305"/>
      <c r="G5" s="305"/>
      <c r="H5" s="306"/>
      <c r="I5" s="251"/>
      <c r="J5" s="251"/>
      <c r="K5" s="251"/>
      <c r="L5" s="251"/>
      <c r="M5" s="251"/>
      <c r="N5" s="251"/>
      <c r="O5" s="251"/>
      <c r="P5" s="251"/>
      <c r="Q5" s="251"/>
    </row>
    <row r="6" spans="1:17" ht="15.75" customHeight="1">
      <c r="A6" s="251"/>
      <c r="B6" s="318" t="s">
        <v>331</v>
      </c>
      <c r="C6" s="305"/>
      <c r="D6" s="305"/>
      <c r="E6" s="305"/>
      <c r="F6" s="305"/>
      <c r="G6" s="305"/>
      <c r="H6" s="306"/>
      <c r="I6" s="251"/>
      <c r="J6" s="251"/>
      <c r="K6" s="251"/>
      <c r="L6" s="251"/>
      <c r="M6" s="251"/>
      <c r="N6" s="251"/>
      <c r="O6" s="251"/>
      <c r="P6" s="251"/>
      <c r="Q6" s="251"/>
    </row>
    <row r="7" spans="1:17" ht="15.75" customHeight="1">
      <c r="A7" s="251"/>
      <c r="B7" s="315"/>
      <c r="C7" s="305"/>
      <c r="D7" s="305"/>
      <c r="E7" s="305"/>
      <c r="F7" s="305"/>
      <c r="G7" s="305"/>
      <c r="H7" s="306"/>
      <c r="I7" s="251"/>
      <c r="J7" s="251"/>
      <c r="K7" s="251"/>
      <c r="L7" s="251"/>
      <c r="M7" s="251"/>
      <c r="N7" s="251"/>
      <c r="O7" s="251"/>
      <c r="P7" s="251"/>
      <c r="Q7" s="251"/>
    </row>
    <row r="8" spans="1:17" ht="15.75" customHeight="1">
      <c r="A8" s="251"/>
      <c r="B8" s="315" t="s">
        <v>485</v>
      </c>
      <c r="C8" s="305"/>
      <c r="D8" s="305"/>
      <c r="E8" s="305"/>
      <c r="F8" s="305"/>
      <c r="G8" s="305"/>
      <c r="H8" s="306"/>
      <c r="I8" s="251"/>
      <c r="J8" s="251"/>
      <c r="K8" s="251"/>
      <c r="L8" s="251"/>
      <c r="M8" s="251"/>
      <c r="N8" s="251"/>
      <c r="O8" s="251"/>
      <c r="P8" s="251"/>
      <c r="Q8" s="251"/>
    </row>
    <row r="9" spans="1:17" ht="15.75" customHeight="1">
      <c r="A9" s="251"/>
      <c r="B9" s="315" t="s">
        <v>486</v>
      </c>
      <c r="C9" s="305"/>
      <c r="D9" s="305"/>
      <c r="E9" s="305"/>
      <c r="F9" s="305"/>
      <c r="G9" s="305"/>
      <c r="H9" s="306"/>
      <c r="I9" s="251"/>
      <c r="J9" s="251"/>
      <c r="K9" s="251"/>
      <c r="L9" s="251"/>
      <c r="M9" s="251"/>
      <c r="N9" s="251"/>
      <c r="O9" s="251"/>
      <c r="P9" s="251"/>
      <c r="Q9" s="251"/>
    </row>
    <row r="10" spans="1:17" ht="15.75" customHeight="1">
      <c r="A10" s="251"/>
      <c r="B10" s="315" t="s">
        <v>332</v>
      </c>
      <c r="C10" s="305"/>
      <c r="D10" s="305"/>
      <c r="E10" s="305"/>
      <c r="F10" s="305"/>
      <c r="G10" s="305"/>
      <c r="H10" s="306"/>
      <c r="I10" s="251"/>
      <c r="J10" s="251"/>
      <c r="K10" s="251"/>
      <c r="L10" s="251"/>
      <c r="M10" s="251"/>
      <c r="N10" s="251"/>
      <c r="O10" s="251"/>
      <c r="P10" s="251"/>
      <c r="Q10" s="251"/>
    </row>
    <row r="11" spans="1:17" ht="15.75" customHeight="1">
      <c r="A11" s="251"/>
      <c r="B11" s="315" t="s">
        <v>350</v>
      </c>
      <c r="C11" s="305"/>
      <c r="D11" s="305"/>
      <c r="E11" s="305"/>
      <c r="F11" s="305"/>
      <c r="G11" s="305"/>
      <c r="H11" s="306"/>
      <c r="I11" s="251"/>
      <c r="J11" s="251"/>
      <c r="K11" s="251"/>
      <c r="L11" s="251"/>
      <c r="M11" s="251"/>
      <c r="N11" s="251"/>
      <c r="O11" s="251"/>
      <c r="P11" s="251"/>
      <c r="Q11" s="251"/>
    </row>
    <row r="12" spans="1:17" ht="15.75" customHeight="1">
      <c r="A12" s="251"/>
      <c r="B12" s="315" t="s">
        <v>349</v>
      </c>
      <c r="C12" s="305"/>
      <c r="D12" s="305"/>
      <c r="E12" s="305"/>
      <c r="F12" s="305"/>
      <c r="G12" s="305"/>
      <c r="H12" s="306"/>
      <c r="I12" s="251"/>
      <c r="J12" s="251"/>
      <c r="K12" s="251"/>
      <c r="L12" s="251"/>
      <c r="M12" s="251"/>
      <c r="N12" s="251"/>
      <c r="O12" s="251"/>
      <c r="P12" s="251"/>
      <c r="Q12" s="251"/>
    </row>
    <row r="13" spans="1:17" ht="15.75" customHeight="1">
      <c r="A13" s="251"/>
      <c r="B13" s="315"/>
      <c r="C13" s="305"/>
      <c r="D13" s="305"/>
      <c r="E13" s="305"/>
      <c r="F13" s="305"/>
      <c r="G13" s="305"/>
      <c r="H13" s="306"/>
      <c r="I13" s="251"/>
      <c r="J13" s="251"/>
      <c r="K13" s="251"/>
      <c r="L13" s="251"/>
      <c r="M13" s="251"/>
      <c r="N13" s="251"/>
      <c r="O13" s="251"/>
      <c r="P13" s="251"/>
      <c r="Q13" s="251"/>
    </row>
    <row r="14" spans="1:17" ht="15.75" customHeight="1">
      <c r="A14" s="251"/>
      <c r="B14" s="315" t="s">
        <v>348</v>
      </c>
      <c r="C14" s="319"/>
      <c r="D14" s="319"/>
      <c r="E14" s="305"/>
      <c r="F14" s="305"/>
      <c r="G14" s="305"/>
      <c r="H14" s="306"/>
      <c r="I14" s="251"/>
      <c r="J14" s="251"/>
      <c r="K14" s="251"/>
      <c r="L14" s="251"/>
      <c r="M14" s="251"/>
      <c r="N14" s="251"/>
      <c r="O14" s="251"/>
      <c r="P14" s="251"/>
      <c r="Q14" s="251"/>
    </row>
    <row r="15" spans="1:17" ht="15.75" customHeight="1">
      <c r="A15" s="251"/>
      <c r="B15" s="315"/>
      <c r="C15" s="319"/>
      <c r="D15" s="319"/>
      <c r="E15" s="305"/>
      <c r="F15" s="305"/>
      <c r="G15" s="305"/>
      <c r="H15" s="306"/>
      <c r="I15" s="251"/>
      <c r="J15" s="251"/>
      <c r="K15" s="251"/>
      <c r="L15" s="251"/>
      <c r="M15" s="251"/>
      <c r="N15" s="251"/>
      <c r="O15" s="251"/>
      <c r="P15" s="251"/>
      <c r="Q15" s="251"/>
    </row>
    <row r="16" spans="1:17" ht="15.75" customHeight="1">
      <c r="A16" s="251"/>
      <c r="B16" s="315"/>
      <c r="C16" s="341" t="s">
        <v>300</v>
      </c>
      <c r="D16" s="341"/>
      <c r="E16" s="316" t="s">
        <v>301</v>
      </c>
      <c r="F16" s="305"/>
      <c r="G16" s="305"/>
      <c r="H16" s="306"/>
      <c r="I16" s="251"/>
      <c r="J16" s="251"/>
      <c r="K16" s="251"/>
      <c r="L16" s="251"/>
      <c r="M16" s="251"/>
      <c r="N16" s="251"/>
      <c r="O16" s="251"/>
      <c r="P16" s="251"/>
      <c r="Q16" s="251"/>
    </row>
    <row r="17" spans="1:17" ht="15.75" customHeight="1">
      <c r="A17" s="251"/>
      <c r="B17" s="315"/>
      <c r="C17" s="405" t="s">
        <v>853</v>
      </c>
      <c r="D17" s="322"/>
      <c r="E17" s="319" t="s">
        <v>311</v>
      </c>
      <c r="F17" s="305"/>
      <c r="G17" s="305"/>
      <c r="H17" s="306"/>
      <c r="I17" s="251"/>
      <c r="J17" s="251"/>
      <c r="K17" s="251"/>
      <c r="L17" s="251"/>
      <c r="M17" s="251"/>
      <c r="N17" s="251"/>
      <c r="O17" s="251"/>
      <c r="P17" s="251"/>
      <c r="Q17" s="251"/>
    </row>
    <row r="18" spans="1:17" ht="15.75" customHeight="1">
      <c r="A18" s="251"/>
      <c r="B18" s="315"/>
      <c r="C18" s="405" t="s">
        <v>854</v>
      </c>
      <c r="D18" s="405"/>
      <c r="E18" s="319" t="s">
        <v>310</v>
      </c>
      <c r="F18" s="305"/>
      <c r="G18" s="305"/>
      <c r="H18" s="306"/>
      <c r="I18" s="251"/>
      <c r="J18" s="251"/>
      <c r="K18" s="251"/>
      <c r="L18" s="251"/>
      <c r="M18" s="251"/>
      <c r="N18" s="251"/>
      <c r="O18" s="251"/>
      <c r="P18" s="251"/>
      <c r="Q18" s="251"/>
    </row>
    <row r="19" spans="1:17" ht="15.75" customHeight="1">
      <c r="A19" s="251"/>
      <c r="B19" s="315"/>
      <c r="C19" s="322" t="s">
        <v>302</v>
      </c>
      <c r="D19" s="322"/>
      <c r="E19" s="319" t="s">
        <v>312</v>
      </c>
      <c r="F19" s="305"/>
      <c r="G19" s="305"/>
      <c r="H19" s="306"/>
      <c r="I19" s="251"/>
      <c r="J19" s="251"/>
      <c r="K19" s="251"/>
      <c r="L19" s="251"/>
      <c r="M19" s="251"/>
      <c r="N19" s="251"/>
      <c r="O19" s="251"/>
      <c r="P19" s="251"/>
      <c r="Q19" s="251"/>
    </row>
    <row r="20" spans="1:17" ht="15.75" customHeight="1">
      <c r="A20" s="251"/>
      <c r="B20" s="315"/>
      <c r="C20" s="322" t="s">
        <v>303</v>
      </c>
      <c r="D20" s="322"/>
      <c r="E20" s="319" t="s">
        <v>313</v>
      </c>
      <c r="F20" s="305"/>
      <c r="G20" s="305"/>
      <c r="H20" s="306"/>
      <c r="I20" s="251"/>
      <c r="J20" s="251"/>
      <c r="K20" s="251"/>
      <c r="L20" s="251"/>
      <c r="M20" s="251"/>
      <c r="N20" s="251"/>
      <c r="O20" s="251"/>
      <c r="P20" s="251"/>
      <c r="Q20" s="251"/>
    </row>
    <row r="21" spans="1:17" ht="15.75" customHeight="1">
      <c r="A21" s="251"/>
      <c r="B21" s="315"/>
      <c r="C21" s="322" t="s">
        <v>304</v>
      </c>
      <c r="D21" s="322"/>
      <c r="E21" s="319" t="s">
        <v>314</v>
      </c>
      <c r="F21" s="305"/>
      <c r="G21" s="305"/>
      <c r="H21" s="306"/>
      <c r="I21" s="251"/>
      <c r="J21" s="251"/>
      <c r="K21" s="251"/>
      <c r="L21" s="251"/>
      <c r="M21" s="251"/>
      <c r="N21" s="251"/>
      <c r="O21" s="251"/>
      <c r="P21" s="251"/>
      <c r="Q21" s="251"/>
    </row>
    <row r="22" spans="1:17" ht="15.75" customHeight="1">
      <c r="A22" s="251"/>
      <c r="B22" s="315"/>
      <c r="C22" s="322" t="s">
        <v>305</v>
      </c>
      <c r="D22" s="322"/>
      <c r="E22" s="319" t="s">
        <v>315</v>
      </c>
      <c r="F22" s="305"/>
      <c r="G22" s="305"/>
      <c r="H22" s="306"/>
      <c r="I22" s="251"/>
      <c r="J22" s="251"/>
      <c r="K22" s="251"/>
      <c r="L22" s="251"/>
      <c r="M22" s="251"/>
      <c r="N22" s="251"/>
      <c r="O22" s="251"/>
      <c r="P22" s="251"/>
      <c r="Q22" s="251"/>
    </row>
    <row r="23" spans="1:17" ht="15.75" customHeight="1">
      <c r="A23" s="251"/>
      <c r="B23" s="315"/>
      <c r="C23" s="322" t="s">
        <v>306</v>
      </c>
      <c r="D23" s="322"/>
      <c r="E23" s="319" t="s">
        <v>316</v>
      </c>
      <c r="F23" s="305"/>
      <c r="G23" s="305"/>
      <c r="H23" s="306"/>
      <c r="I23" s="251"/>
      <c r="J23" s="251"/>
      <c r="K23" s="251"/>
      <c r="L23" s="251"/>
      <c r="M23" s="251"/>
      <c r="N23" s="251"/>
      <c r="O23" s="251"/>
      <c r="P23" s="251"/>
      <c r="Q23" s="251"/>
    </row>
    <row r="24" spans="1:17" ht="15.75" customHeight="1">
      <c r="A24" s="251"/>
      <c r="B24" s="372" t="s">
        <v>336</v>
      </c>
      <c r="C24" s="434" t="s">
        <v>266</v>
      </c>
      <c r="D24" s="434"/>
      <c r="E24" s="319" t="s">
        <v>317</v>
      </c>
      <c r="F24" s="305"/>
      <c r="G24" s="305"/>
      <c r="H24" s="306"/>
      <c r="I24" s="251"/>
      <c r="J24" s="251"/>
      <c r="K24" s="251"/>
      <c r="L24" s="251"/>
      <c r="M24" s="251"/>
      <c r="N24" s="251"/>
      <c r="O24" s="251"/>
      <c r="P24" s="251"/>
      <c r="Q24" s="251"/>
    </row>
    <row r="25" spans="1:17" s="288" customFormat="1" ht="15.75" customHeight="1">
      <c r="A25" s="294"/>
      <c r="B25" s="372" t="s">
        <v>336</v>
      </c>
      <c r="C25" s="434" t="s">
        <v>307</v>
      </c>
      <c r="D25" s="434"/>
      <c r="E25" s="319" t="s">
        <v>318</v>
      </c>
      <c r="F25" s="305"/>
      <c r="G25" s="305"/>
      <c r="H25" s="306"/>
      <c r="I25" s="294"/>
      <c r="J25" s="294"/>
      <c r="K25" s="294"/>
      <c r="L25" s="294"/>
      <c r="M25" s="294"/>
      <c r="N25" s="294"/>
      <c r="O25" s="294"/>
      <c r="P25" s="294"/>
      <c r="Q25" s="294"/>
    </row>
    <row r="26" spans="1:17" s="288" customFormat="1" ht="15.75" customHeight="1">
      <c r="A26" s="294"/>
      <c r="B26" s="372" t="s">
        <v>336</v>
      </c>
      <c r="C26" s="434" t="s">
        <v>187</v>
      </c>
      <c r="D26" s="434"/>
      <c r="E26" s="319" t="s">
        <v>319</v>
      </c>
      <c r="F26" s="305"/>
      <c r="G26" s="305"/>
      <c r="H26" s="306"/>
      <c r="I26" s="294"/>
      <c r="J26" s="294"/>
      <c r="K26" s="294"/>
      <c r="L26" s="294"/>
      <c r="M26" s="294"/>
      <c r="N26" s="294"/>
      <c r="O26" s="294"/>
      <c r="P26" s="294"/>
      <c r="Q26" s="294"/>
    </row>
    <row r="27" spans="1:17" s="289" customFormat="1" ht="15.75" customHeight="1">
      <c r="A27" s="295"/>
      <c r="B27" s="372" t="s">
        <v>336</v>
      </c>
      <c r="C27" s="434" t="s">
        <v>308</v>
      </c>
      <c r="D27" s="434"/>
      <c r="E27" s="319" t="s">
        <v>320</v>
      </c>
      <c r="F27" s="305"/>
      <c r="G27" s="305"/>
      <c r="H27" s="306"/>
      <c r="I27" s="295"/>
      <c r="J27" s="295"/>
      <c r="K27" s="295"/>
      <c r="L27" s="295"/>
      <c r="M27" s="295"/>
      <c r="N27" s="295"/>
      <c r="O27" s="295"/>
      <c r="P27" s="295"/>
      <c r="Q27" s="295"/>
    </row>
    <row r="28" spans="1:17" s="289" customFormat="1" ht="15.75" customHeight="1">
      <c r="A28" s="295"/>
      <c r="B28" s="372" t="s">
        <v>336</v>
      </c>
      <c r="C28" s="434" t="s">
        <v>309</v>
      </c>
      <c r="D28" s="434"/>
      <c r="E28" s="319" t="s">
        <v>321</v>
      </c>
      <c r="F28" s="305"/>
      <c r="G28" s="305"/>
      <c r="H28" s="306"/>
      <c r="I28" s="295"/>
      <c r="J28" s="295"/>
      <c r="K28" s="295"/>
      <c r="L28" s="295"/>
      <c r="M28" s="295"/>
      <c r="N28" s="295"/>
      <c r="O28" s="295"/>
      <c r="P28" s="295"/>
      <c r="Q28" s="295"/>
    </row>
    <row r="29" spans="1:17" s="290" customFormat="1" ht="15.75" customHeight="1">
      <c r="A29" s="296"/>
      <c r="B29" s="315"/>
      <c r="C29" s="342"/>
      <c r="D29" s="342"/>
      <c r="E29" s="319"/>
      <c r="F29" s="305"/>
      <c r="G29" s="305"/>
      <c r="H29" s="306"/>
      <c r="I29" s="296"/>
      <c r="J29" s="296"/>
      <c r="K29" s="296"/>
      <c r="L29" s="296"/>
      <c r="M29" s="296"/>
      <c r="N29" s="296"/>
      <c r="O29" s="296"/>
      <c r="P29" s="296"/>
      <c r="Q29" s="296"/>
    </row>
    <row r="30" spans="1:17" s="290" customFormat="1" ht="15.75" customHeight="1">
      <c r="A30" s="296"/>
      <c r="B30" s="375" t="s">
        <v>337</v>
      </c>
      <c r="C30" s="342"/>
      <c r="D30" s="342"/>
      <c r="E30" s="319"/>
      <c r="F30" s="305"/>
      <c r="G30" s="305"/>
      <c r="H30" s="306"/>
      <c r="I30" s="296"/>
      <c r="J30" s="296"/>
      <c r="K30" s="296"/>
      <c r="L30" s="296"/>
      <c r="M30" s="296"/>
      <c r="N30" s="296"/>
      <c r="O30" s="296"/>
      <c r="P30" s="296"/>
      <c r="Q30" s="296"/>
    </row>
    <row r="31" spans="1:17" s="290" customFormat="1" ht="15.75" customHeight="1">
      <c r="A31" s="296"/>
      <c r="B31" s="315"/>
      <c r="C31" s="342"/>
      <c r="D31" s="342"/>
      <c r="E31" s="319"/>
      <c r="F31" s="305"/>
      <c r="G31" s="305"/>
      <c r="H31" s="306"/>
      <c r="I31" s="296"/>
      <c r="J31" s="296"/>
      <c r="K31" s="296"/>
      <c r="L31" s="296"/>
      <c r="M31" s="296"/>
      <c r="N31" s="296"/>
      <c r="O31" s="296"/>
      <c r="P31" s="296"/>
      <c r="Q31" s="296"/>
    </row>
    <row r="32" spans="1:17" s="290" customFormat="1" ht="15.75" customHeight="1">
      <c r="A32" s="296"/>
      <c r="B32" s="375" t="s">
        <v>482</v>
      </c>
      <c r="C32" s="342"/>
      <c r="D32" s="342"/>
      <c r="E32" s="319"/>
      <c r="F32" s="305"/>
      <c r="G32" s="305"/>
      <c r="H32" s="306"/>
      <c r="I32" s="296"/>
      <c r="J32" s="296"/>
      <c r="K32" s="296"/>
      <c r="L32" s="296"/>
      <c r="M32" s="296"/>
      <c r="N32" s="296"/>
      <c r="O32" s="296"/>
      <c r="P32" s="296"/>
      <c r="Q32" s="296"/>
    </row>
    <row r="33" spans="1:17" s="290" customFormat="1" ht="15.75" customHeight="1">
      <c r="A33" s="296"/>
      <c r="B33" s="375" t="s">
        <v>333</v>
      </c>
      <c r="C33" s="342"/>
      <c r="D33" s="342"/>
      <c r="E33" s="319"/>
      <c r="F33" s="305"/>
      <c r="G33" s="305"/>
      <c r="H33" s="306"/>
      <c r="I33" s="296"/>
      <c r="J33" s="296"/>
      <c r="K33" s="296"/>
      <c r="L33" s="296"/>
      <c r="M33" s="296"/>
      <c r="N33" s="296"/>
      <c r="O33" s="296"/>
      <c r="P33" s="296"/>
      <c r="Q33" s="296"/>
    </row>
    <row r="34" spans="1:17" s="290" customFormat="1" ht="15.75" customHeight="1">
      <c r="A34" s="296"/>
      <c r="B34" s="315"/>
      <c r="C34" s="342"/>
      <c r="D34" s="342"/>
      <c r="E34" s="319"/>
      <c r="F34" s="305"/>
      <c r="G34" s="305"/>
      <c r="H34" s="306"/>
      <c r="I34" s="296"/>
      <c r="J34" s="296"/>
      <c r="K34" s="296"/>
      <c r="L34" s="296"/>
      <c r="M34" s="296"/>
      <c r="N34" s="296"/>
      <c r="O34" s="296"/>
      <c r="P34" s="296"/>
      <c r="Q34" s="296"/>
    </row>
    <row r="35" spans="1:17" s="291" customFormat="1" ht="15.75" customHeight="1">
      <c r="A35" s="297"/>
      <c r="B35" s="343" t="s">
        <v>855</v>
      </c>
      <c r="C35" s="342"/>
      <c r="D35" s="342"/>
      <c r="E35" s="319"/>
      <c r="F35" s="305"/>
      <c r="G35" s="305"/>
      <c r="H35" s="306"/>
      <c r="I35" s="297"/>
      <c r="J35" s="297"/>
      <c r="K35" s="297"/>
      <c r="L35" s="297"/>
      <c r="M35" s="297"/>
      <c r="N35" s="297"/>
      <c r="O35" s="297"/>
      <c r="P35" s="297"/>
      <c r="Q35" s="297"/>
    </row>
    <row r="36" spans="1:17" s="291" customFormat="1" ht="15.75" customHeight="1">
      <c r="A36" s="297"/>
      <c r="B36" s="317"/>
      <c r="C36" s="322"/>
      <c r="D36" s="322"/>
      <c r="E36" s="319"/>
      <c r="F36" s="305"/>
      <c r="G36" s="305"/>
      <c r="H36" s="306"/>
      <c r="I36" s="297"/>
      <c r="J36" s="297"/>
      <c r="K36" s="297"/>
      <c r="L36" s="297"/>
      <c r="M36" s="297"/>
      <c r="N36" s="297"/>
      <c r="O36" s="297"/>
      <c r="P36" s="297"/>
      <c r="Q36" s="297"/>
    </row>
    <row r="37" spans="1:17" s="291" customFormat="1" ht="15.75" customHeight="1">
      <c r="A37" s="297"/>
      <c r="B37" s="321"/>
      <c r="C37" s="305"/>
      <c r="D37" s="305"/>
      <c r="E37" s="305"/>
      <c r="F37" s="305"/>
      <c r="G37" s="305"/>
      <c r="H37" s="306"/>
      <c r="I37" s="297"/>
      <c r="J37" s="297"/>
      <c r="K37" s="297"/>
      <c r="L37" s="297"/>
      <c r="M37" s="297"/>
      <c r="N37" s="297"/>
      <c r="O37" s="297"/>
      <c r="P37" s="297"/>
      <c r="Q37" s="297"/>
    </row>
    <row r="38" spans="1:17" s="292" customFormat="1" ht="15.75" customHeight="1">
      <c r="A38" s="298"/>
      <c r="B38" s="343"/>
      <c r="C38" s="305"/>
      <c r="D38" s="305"/>
      <c r="E38" s="305"/>
      <c r="F38" s="305"/>
      <c r="G38" s="305"/>
      <c r="H38" s="306"/>
      <c r="I38" s="298"/>
      <c r="J38" s="298"/>
      <c r="K38" s="298"/>
      <c r="L38" s="298"/>
      <c r="M38" s="298"/>
      <c r="N38" s="298"/>
      <c r="O38" s="298"/>
      <c r="P38" s="298"/>
      <c r="Q38" s="298"/>
    </row>
    <row r="39" spans="1:17" s="292" customFormat="1" ht="15.75" customHeight="1">
      <c r="A39" s="298"/>
      <c r="B39" s="317"/>
      <c r="C39" s="305"/>
      <c r="D39" s="305"/>
      <c r="E39" s="305"/>
      <c r="F39" s="305"/>
      <c r="G39" s="305"/>
      <c r="H39" s="306"/>
      <c r="I39" s="298"/>
      <c r="J39" s="298"/>
      <c r="K39" s="298"/>
      <c r="L39" s="298"/>
      <c r="M39" s="298"/>
      <c r="N39" s="298"/>
      <c r="O39" s="298"/>
      <c r="P39" s="298"/>
      <c r="Q39" s="298"/>
    </row>
    <row r="40" spans="1:17" s="291" customFormat="1" ht="15.75" customHeight="1">
      <c r="A40" s="297"/>
      <c r="B40" s="317"/>
      <c r="C40" s="305"/>
      <c r="D40" s="305"/>
      <c r="E40" s="305"/>
      <c r="F40" s="305"/>
      <c r="G40" s="305"/>
      <c r="H40" s="306"/>
      <c r="I40" s="297"/>
      <c r="J40" s="297"/>
      <c r="K40" s="297"/>
      <c r="L40" s="297"/>
      <c r="M40" s="297"/>
      <c r="N40" s="297"/>
      <c r="O40" s="297"/>
      <c r="P40" s="297"/>
      <c r="Q40" s="297"/>
    </row>
    <row r="41" spans="1:17" s="291" customFormat="1" ht="15.75" customHeight="1">
      <c r="A41" s="297"/>
      <c r="B41" s="321"/>
      <c r="C41" s="305"/>
      <c r="D41" s="305"/>
      <c r="E41" s="305"/>
      <c r="F41" s="305"/>
      <c r="G41" s="305"/>
      <c r="H41" s="306"/>
      <c r="I41" s="297"/>
      <c r="J41" s="297"/>
      <c r="K41" s="297"/>
      <c r="L41" s="297"/>
      <c r="M41" s="297"/>
      <c r="N41" s="297"/>
      <c r="O41" s="297"/>
      <c r="P41" s="297"/>
      <c r="Q41" s="297"/>
    </row>
    <row r="42" spans="1:17" s="291" customFormat="1" ht="15.75" customHeight="1">
      <c r="A42" s="297"/>
      <c r="B42" s="343"/>
      <c r="C42" s="305"/>
      <c r="D42" s="305"/>
      <c r="E42" s="305"/>
      <c r="F42" s="305"/>
      <c r="G42" s="305"/>
      <c r="H42" s="306"/>
      <c r="I42" s="297"/>
      <c r="J42" s="297"/>
      <c r="K42" s="297"/>
      <c r="L42" s="297"/>
      <c r="M42" s="297"/>
      <c r="N42" s="297"/>
      <c r="O42" s="297"/>
      <c r="P42" s="297"/>
      <c r="Q42" s="297"/>
    </row>
    <row r="43" spans="1:17" s="291" customFormat="1" ht="15.75" customHeight="1">
      <c r="A43" s="297"/>
      <c r="B43" s="315"/>
      <c r="C43" s="305"/>
      <c r="D43" s="305"/>
      <c r="E43" s="305"/>
      <c r="F43" s="305"/>
      <c r="G43" s="305"/>
      <c r="H43" s="306"/>
      <c r="I43" s="297"/>
      <c r="J43" s="297"/>
      <c r="K43" s="297"/>
      <c r="L43" s="297"/>
      <c r="M43" s="297"/>
      <c r="N43" s="297"/>
      <c r="O43" s="297"/>
      <c r="P43" s="297"/>
      <c r="Q43" s="297"/>
    </row>
    <row r="44" spans="1:17" s="291" customFormat="1" ht="15.75" customHeight="1">
      <c r="A44" s="297"/>
      <c r="B44" s="317"/>
      <c r="C44" s="305"/>
      <c r="D44" s="305"/>
      <c r="E44" s="305"/>
      <c r="F44" s="305"/>
      <c r="G44" s="305"/>
      <c r="H44" s="306"/>
      <c r="I44" s="297"/>
      <c r="J44" s="297"/>
      <c r="K44" s="297"/>
      <c r="L44" s="297"/>
      <c r="M44" s="297"/>
      <c r="N44" s="297"/>
      <c r="O44" s="297"/>
      <c r="P44" s="297"/>
      <c r="Q44" s="297"/>
    </row>
    <row r="45" spans="1:17" s="291" customFormat="1" ht="15.75" customHeight="1" thickBot="1">
      <c r="A45" s="297"/>
      <c r="B45" s="315"/>
      <c r="C45" s="305"/>
      <c r="D45" s="305"/>
      <c r="E45" s="305"/>
      <c r="F45" s="305"/>
      <c r="G45" s="305"/>
      <c r="H45" s="306"/>
      <c r="I45" s="297"/>
      <c r="J45" s="297"/>
      <c r="K45" s="297"/>
      <c r="L45" s="297"/>
      <c r="M45" s="297"/>
      <c r="N45" s="297"/>
      <c r="O45" s="297"/>
      <c r="P45" s="297"/>
      <c r="Q45" s="297"/>
    </row>
    <row r="46" spans="1:17" ht="15.75" customHeight="1">
      <c r="A46" s="251"/>
      <c r="B46" s="311"/>
      <c r="C46" s="312"/>
      <c r="D46" s="312"/>
      <c r="E46" s="312"/>
      <c r="F46" s="312"/>
      <c r="G46" s="312"/>
      <c r="H46" s="313"/>
      <c r="I46" s="251"/>
      <c r="J46" s="251"/>
      <c r="K46" s="251"/>
      <c r="L46" s="251"/>
      <c r="M46" s="251"/>
      <c r="N46" s="251"/>
      <c r="O46" s="251"/>
      <c r="P46" s="251"/>
      <c r="Q46" s="251"/>
    </row>
    <row r="47" spans="1:17" ht="15.75" customHeight="1">
      <c r="A47" s="251"/>
      <c r="B47" s="318" t="s">
        <v>334</v>
      </c>
      <c r="C47" s="301"/>
      <c r="D47" s="301"/>
      <c r="E47" s="301"/>
      <c r="F47" s="301"/>
      <c r="G47" s="301"/>
      <c r="H47" s="302"/>
      <c r="I47" s="251"/>
      <c r="J47" s="251"/>
      <c r="K47" s="251"/>
      <c r="L47" s="251"/>
      <c r="M47" s="251"/>
      <c r="N47" s="251"/>
      <c r="O47" s="251"/>
      <c r="P47" s="251"/>
      <c r="Q47" s="251"/>
    </row>
    <row r="48" spans="1:17" ht="15.75" customHeight="1">
      <c r="A48" s="251"/>
      <c r="B48" s="303"/>
      <c r="C48" s="301"/>
      <c r="D48" s="301"/>
      <c r="E48" s="301"/>
      <c r="F48" s="301"/>
      <c r="G48" s="301"/>
      <c r="H48" s="302"/>
      <c r="I48" s="251"/>
      <c r="J48" s="251"/>
      <c r="K48" s="251"/>
      <c r="L48" s="251"/>
      <c r="M48" s="251"/>
      <c r="N48" s="251"/>
      <c r="O48" s="251"/>
      <c r="P48" s="251"/>
      <c r="Q48" s="251"/>
    </row>
    <row r="49" spans="1:17" ht="15.75" customHeight="1">
      <c r="A49" s="251"/>
      <c r="B49" s="315" t="s">
        <v>325</v>
      </c>
      <c r="C49" s="305"/>
      <c r="D49" s="305"/>
      <c r="E49" s="305"/>
      <c r="F49" s="344"/>
      <c r="G49" s="305"/>
      <c r="H49" s="306"/>
      <c r="I49" s="251"/>
      <c r="J49" s="251"/>
      <c r="K49" s="251"/>
      <c r="L49" s="251"/>
      <c r="M49" s="251"/>
      <c r="N49" s="251"/>
      <c r="O49" s="251"/>
      <c r="P49" s="251"/>
      <c r="Q49" s="251"/>
    </row>
    <row r="50" spans="1:17" ht="15.75" customHeight="1">
      <c r="A50" s="251"/>
      <c r="B50" s="315" t="s">
        <v>324</v>
      </c>
      <c r="C50" s="305"/>
      <c r="D50" s="305"/>
      <c r="E50" s="305"/>
      <c r="F50" s="305"/>
      <c r="G50" s="305"/>
      <c r="H50" s="306"/>
      <c r="I50" s="251"/>
      <c r="J50" s="251"/>
      <c r="K50" s="251"/>
      <c r="L50" s="251"/>
      <c r="M50" s="251"/>
      <c r="N50" s="251"/>
      <c r="O50" s="251"/>
      <c r="P50" s="251"/>
      <c r="Q50" s="251"/>
    </row>
    <row r="51" spans="1:17" ht="15.75" customHeight="1">
      <c r="A51" s="251"/>
      <c r="B51" s="315" t="s">
        <v>849</v>
      </c>
      <c r="C51" s="305"/>
      <c r="D51" s="305"/>
      <c r="E51" s="305"/>
      <c r="F51" s="305"/>
      <c r="G51" s="305"/>
      <c r="H51" s="306"/>
      <c r="I51" s="251"/>
      <c r="J51" s="251"/>
      <c r="K51" s="251"/>
      <c r="L51" s="251"/>
      <c r="M51" s="251"/>
      <c r="N51" s="251"/>
      <c r="O51" s="251"/>
      <c r="P51" s="251"/>
      <c r="Q51" s="251"/>
    </row>
    <row r="52" spans="1:17" ht="15.75" customHeight="1">
      <c r="A52" s="251"/>
      <c r="B52" s="315" t="s">
        <v>329</v>
      </c>
      <c r="C52" s="305"/>
      <c r="D52" s="305"/>
      <c r="E52" s="305"/>
      <c r="F52" s="305"/>
      <c r="G52" s="305"/>
      <c r="H52" s="306"/>
      <c r="I52" s="251"/>
      <c r="J52" s="251"/>
      <c r="K52" s="251"/>
      <c r="L52" s="251"/>
      <c r="M52" s="251"/>
      <c r="N52" s="251"/>
      <c r="O52" s="251"/>
      <c r="P52" s="251"/>
      <c r="Q52" s="251"/>
    </row>
    <row r="53" spans="1:17" ht="15.75" customHeight="1">
      <c r="A53" s="251"/>
      <c r="B53" s="315"/>
      <c r="C53" s="305"/>
      <c r="D53" s="305"/>
      <c r="E53" s="305"/>
      <c r="F53" s="305"/>
      <c r="G53" s="305"/>
      <c r="H53" s="306"/>
      <c r="I53" s="251"/>
      <c r="J53" s="251"/>
      <c r="K53" s="251"/>
      <c r="L53" s="251"/>
      <c r="M53" s="251"/>
      <c r="N53" s="251"/>
      <c r="O53" s="251"/>
      <c r="P53" s="251"/>
      <c r="Q53" s="251"/>
    </row>
    <row r="54" spans="1:17" ht="15.75" customHeight="1">
      <c r="A54" s="251"/>
      <c r="B54" s="315" t="s">
        <v>856</v>
      </c>
      <c r="C54" s="305"/>
      <c r="D54" s="305"/>
      <c r="E54" s="305"/>
      <c r="F54" s="305"/>
      <c r="G54" s="305"/>
      <c r="H54" s="306"/>
      <c r="I54" s="251"/>
      <c r="J54" s="251"/>
      <c r="K54" s="251"/>
      <c r="L54" s="251"/>
      <c r="M54" s="251"/>
      <c r="N54" s="251"/>
      <c r="O54" s="251"/>
      <c r="P54" s="251"/>
      <c r="Q54" s="251"/>
    </row>
    <row r="55" spans="1:17" ht="15.75" customHeight="1">
      <c r="A55" s="251"/>
      <c r="B55" s="315" t="s">
        <v>335</v>
      </c>
      <c r="C55" s="305"/>
      <c r="D55" s="305"/>
      <c r="E55" s="305"/>
      <c r="F55" s="305"/>
      <c r="G55" s="305"/>
      <c r="H55" s="306"/>
      <c r="I55" s="251"/>
      <c r="J55" s="251"/>
      <c r="K55" s="251"/>
      <c r="L55" s="251"/>
      <c r="M55" s="251"/>
      <c r="N55" s="251"/>
      <c r="O55" s="251"/>
      <c r="P55" s="251"/>
      <c r="Q55" s="251"/>
    </row>
    <row r="56" spans="1:17" ht="15.75" customHeight="1">
      <c r="A56" s="251"/>
      <c r="B56" s="315"/>
      <c r="C56" s="305"/>
      <c r="D56" s="305"/>
      <c r="E56" s="305"/>
      <c r="F56" s="305"/>
      <c r="G56" s="305"/>
      <c r="H56" s="306"/>
      <c r="I56" s="251"/>
      <c r="J56" s="251"/>
      <c r="K56" s="251"/>
      <c r="L56" s="251"/>
      <c r="M56" s="251"/>
      <c r="N56" s="251"/>
      <c r="O56" s="251"/>
      <c r="P56" s="251"/>
      <c r="Q56" s="251"/>
    </row>
    <row r="57" spans="1:17" ht="15.75" customHeight="1">
      <c r="A57" s="251"/>
      <c r="B57" s="315" t="s">
        <v>866</v>
      </c>
      <c r="C57" s="305"/>
      <c r="D57" s="305"/>
      <c r="E57" s="305"/>
      <c r="F57" s="305"/>
      <c r="G57" s="305"/>
      <c r="H57" s="306"/>
      <c r="I57" s="251"/>
      <c r="J57" s="251"/>
      <c r="K57" s="251"/>
      <c r="L57" s="251"/>
      <c r="M57" s="251"/>
      <c r="N57" s="251"/>
      <c r="O57" s="251"/>
      <c r="P57" s="251"/>
      <c r="Q57" s="251"/>
    </row>
    <row r="58" spans="1:17" ht="15.75" customHeight="1">
      <c r="A58" s="251"/>
      <c r="B58" s="315" t="s">
        <v>870</v>
      </c>
      <c r="C58" s="305"/>
      <c r="D58" s="305"/>
      <c r="E58" s="305"/>
      <c r="F58" s="305"/>
      <c r="G58" s="305"/>
      <c r="H58" s="306"/>
      <c r="I58" s="251"/>
      <c r="J58" s="251"/>
      <c r="K58" s="251"/>
      <c r="L58" s="251"/>
      <c r="M58" s="251"/>
      <c r="N58" s="251"/>
      <c r="O58" s="251"/>
      <c r="P58" s="251"/>
      <c r="Q58" s="251"/>
    </row>
    <row r="59" spans="1:17" ht="15.75" customHeight="1">
      <c r="A59" s="251"/>
      <c r="B59" s="315" t="s">
        <v>867</v>
      </c>
      <c r="C59" s="305"/>
      <c r="D59" s="305"/>
      <c r="E59" s="305"/>
      <c r="F59" s="305"/>
      <c r="G59" s="305"/>
      <c r="H59" s="306"/>
      <c r="I59" s="251"/>
      <c r="J59" s="251"/>
      <c r="K59" s="251"/>
      <c r="L59" s="251"/>
      <c r="M59" s="251"/>
      <c r="N59" s="251"/>
      <c r="O59" s="251"/>
      <c r="P59" s="251"/>
      <c r="Q59" s="251"/>
    </row>
    <row r="60" spans="1:17" ht="15.75" customHeight="1">
      <c r="A60" s="251"/>
      <c r="B60" s="315" t="s">
        <v>868</v>
      </c>
      <c r="C60" s="305"/>
      <c r="D60" s="305"/>
      <c r="E60" s="305"/>
      <c r="F60" s="305"/>
      <c r="G60" s="305"/>
      <c r="H60" s="306"/>
      <c r="I60" s="251"/>
      <c r="J60" s="251"/>
      <c r="K60" s="251"/>
      <c r="L60" s="251"/>
      <c r="M60" s="251"/>
      <c r="N60" s="251"/>
      <c r="O60" s="251"/>
      <c r="P60" s="251"/>
      <c r="Q60" s="251"/>
    </row>
    <row r="61" spans="1:17" ht="15.75" customHeight="1">
      <c r="A61" s="251"/>
      <c r="B61" s="315"/>
      <c r="C61" s="305"/>
      <c r="D61" s="305"/>
      <c r="E61" s="305"/>
      <c r="F61" s="305"/>
      <c r="G61" s="305"/>
      <c r="H61" s="306"/>
      <c r="I61" s="251"/>
      <c r="J61" s="251"/>
      <c r="K61" s="251"/>
      <c r="L61" s="251"/>
      <c r="M61" s="251"/>
      <c r="N61" s="251"/>
      <c r="O61" s="251"/>
      <c r="P61" s="251"/>
      <c r="Q61" s="251"/>
    </row>
    <row r="62" spans="1:17" ht="15.75" customHeight="1">
      <c r="A62" s="251"/>
      <c r="B62" s="315" t="s">
        <v>323</v>
      </c>
      <c r="C62" s="305"/>
      <c r="D62" s="305"/>
      <c r="E62" s="305"/>
      <c r="F62" s="305"/>
      <c r="G62" s="305"/>
      <c r="H62" s="306"/>
      <c r="I62" s="251"/>
      <c r="J62" s="251"/>
      <c r="K62" s="251"/>
      <c r="L62" s="251"/>
      <c r="M62" s="251"/>
      <c r="N62" s="251"/>
      <c r="O62" s="251"/>
      <c r="P62" s="251"/>
      <c r="Q62" s="251"/>
    </row>
    <row r="63" spans="1:17" ht="15.75" customHeight="1">
      <c r="A63" s="251"/>
      <c r="B63" s="315" t="s">
        <v>328</v>
      </c>
      <c r="C63" s="305"/>
      <c r="D63" s="305"/>
      <c r="E63" s="305"/>
      <c r="F63" s="305"/>
      <c r="G63" s="305"/>
      <c r="H63" s="306"/>
      <c r="I63" s="251"/>
      <c r="J63" s="251"/>
      <c r="K63" s="251"/>
      <c r="L63" s="251"/>
      <c r="M63" s="251"/>
      <c r="N63" s="251"/>
      <c r="O63" s="251"/>
      <c r="P63" s="251"/>
      <c r="Q63" s="251"/>
    </row>
    <row r="64" spans="1:17" ht="15.75" customHeight="1">
      <c r="A64" s="251"/>
      <c r="B64" s="315" t="s">
        <v>322</v>
      </c>
      <c r="C64" s="319"/>
      <c r="D64" s="319"/>
      <c r="E64" s="305"/>
      <c r="F64" s="305"/>
      <c r="G64" s="305"/>
      <c r="H64" s="306"/>
      <c r="I64" s="251"/>
      <c r="J64" s="251"/>
      <c r="K64" s="251"/>
      <c r="L64" s="251"/>
      <c r="M64" s="251"/>
      <c r="N64" s="251"/>
      <c r="O64" s="251"/>
      <c r="P64" s="251"/>
      <c r="Q64" s="251"/>
    </row>
    <row r="65" spans="1:17" ht="15.75" customHeight="1">
      <c r="A65" s="251"/>
      <c r="B65" s="315" t="s">
        <v>326</v>
      </c>
      <c r="C65" s="319"/>
      <c r="D65" s="319"/>
      <c r="E65" s="305"/>
      <c r="F65" s="305"/>
      <c r="G65" s="305"/>
      <c r="H65" s="306"/>
      <c r="I65" s="251"/>
      <c r="J65" s="251"/>
      <c r="K65" s="251"/>
      <c r="L65" s="251"/>
      <c r="M65" s="251"/>
      <c r="N65" s="251"/>
      <c r="O65" s="251"/>
      <c r="P65" s="251"/>
      <c r="Q65" s="251"/>
    </row>
    <row r="66" spans="1:17" ht="15.75" customHeight="1">
      <c r="A66" s="251"/>
      <c r="B66" s="315" t="s">
        <v>327</v>
      </c>
      <c r="C66" s="319"/>
      <c r="D66" s="319"/>
      <c r="E66" s="305"/>
      <c r="F66" s="305"/>
      <c r="G66" s="305"/>
      <c r="H66" s="306"/>
      <c r="I66" s="251"/>
      <c r="J66" s="251"/>
      <c r="K66" s="251"/>
      <c r="L66" s="251"/>
      <c r="M66" s="251"/>
      <c r="N66" s="251"/>
      <c r="O66" s="251"/>
      <c r="P66" s="251"/>
      <c r="Q66" s="251"/>
    </row>
    <row r="67" spans="1:17" ht="15.75" customHeight="1">
      <c r="A67" s="251"/>
      <c r="B67" s="315"/>
      <c r="C67" s="305"/>
      <c r="D67" s="305"/>
      <c r="E67" s="305"/>
      <c r="F67" s="305"/>
      <c r="G67" s="305"/>
      <c r="H67" s="306"/>
      <c r="I67" s="251"/>
      <c r="J67" s="251"/>
      <c r="K67" s="251"/>
      <c r="L67" s="251"/>
      <c r="M67" s="251"/>
      <c r="N67" s="251"/>
      <c r="O67" s="251"/>
      <c r="P67" s="251"/>
      <c r="Q67" s="251"/>
    </row>
    <row r="68" spans="1:17" ht="15.75" customHeight="1">
      <c r="A68" s="251"/>
      <c r="B68" s="315" t="s">
        <v>850</v>
      </c>
      <c r="C68" s="305"/>
      <c r="D68" s="305"/>
      <c r="E68" s="305"/>
      <c r="F68" s="305"/>
      <c r="G68" s="305"/>
      <c r="H68" s="306"/>
      <c r="I68" s="251"/>
      <c r="J68" s="251"/>
      <c r="K68" s="251"/>
      <c r="L68" s="251"/>
      <c r="M68" s="251"/>
      <c r="N68" s="251"/>
      <c r="O68" s="251"/>
      <c r="P68" s="251"/>
      <c r="Q68" s="251"/>
    </row>
    <row r="69" spans="1:17" ht="15.75" customHeight="1">
      <c r="A69" s="251"/>
      <c r="B69" s="315" t="s">
        <v>851</v>
      </c>
      <c r="C69" s="305"/>
      <c r="D69" s="305"/>
      <c r="E69" s="305"/>
      <c r="F69" s="305"/>
      <c r="G69" s="305"/>
      <c r="H69" s="306"/>
      <c r="I69" s="251"/>
      <c r="J69" s="251"/>
      <c r="K69" s="251"/>
      <c r="L69" s="251"/>
      <c r="M69" s="251"/>
      <c r="N69" s="251"/>
      <c r="O69" s="251"/>
      <c r="P69" s="251"/>
      <c r="Q69" s="251"/>
    </row>
    <row r="70" spans="1:17" ht="15.75" customHeight="1">
      <c r="A70" s="251"/>
      <c r="B70" s="315" t="s">
        <v>852</v>
      </c>
      <c r="C70" s="305"/>
      <c r="D70" s="305"/>
      <c r="E70" s="305"/>
      <c r="F70" s="305"/>
      <c r="G70" s="305"/>
      <c r="H70" s="306"/>
      <c r="I70" s="251"/>
      <c r="J70" s="251"/>
      <c r="K70" s="251"/>
      <c r="L70" s="251"/>
      <c r="M70" s="251"/>
      <c r="N70" s="251"/>
      <c r="O70" s="251"/>
      <c r="P70" s="251"/>
      <c r="Q70" s="251"/>
    </row>
    <row r="71" spans="1:17" ht="15.75" customHeight="1">
      <c r="A71" s="251"/>
      <c r="B71" s="315" t="s">
        <v>869</v>
      </c>
      <c r="C71" s="305"/>
      <c r="D71" s="305"/>
      <c r="E71" s="305"/>
      <c r="F71" s="305"/>
      <c r="G71" s="305"/>
      <c r="H71" s="306"/>
      <c r="I71" s="251"/>
      <c r="J71" s="251"/>
      <c r="K71" s="251"/>
      <c r="L71" s="251"/>
      <c r="M71" s="251"/>
      <c r="N71" s="251"/>
      <c r="O71" s="251"/>
      <c r="P71" s="251"/>
      <c r="Q71" s="251"/>
    </row>
    <row r="72" spans="1:17" ht="15.75" customHeight="1">
      <c r="A72" s="251"/>
      <c r="B72" s="315"/>
      <c r="C72" s="305"/>
      <c r="D72" s="305"/>
      <c r="E72" s="305"/>
      <c r="F72" s="305"/>
      <c r="G72" s="305"/>
      <c r="H72" s="306"/>
      <c r="I72" s="251"/>
      <c r="J72" s="251"/>
      <c r="K72" s="251"/>
      <c r="L72" s="251"/>
      <c r="M72" s="251"/>
      <c r="N72" s="251"/>
      <c r="O72" s="251"/>
      <c r="P72" s="251"/>
      <c r="Q72" s="251"/>
    </row>
    <row r="73" spans="1:17" ht="15.75" customHeight="1">
      <c r="A73" s="251"/>
      <c r="B73" s="315" t="s">
        <v>344</v>
      </c>
      <c r="C73" s="305"/>
      <c r="D73" s="305"/>
      <c r="E73" s="305"/>
      <c r="F73" s="305"/>
      <c r="G73" s="305"/>
      <c r="H73" s="306"/>
      <c r="I73" s="251"/>
      <c r="J73" s="251"/>
      <c r="K73" s="251"/>
      <c r="L73" s="251"/>
      <c r="M73" s="251"/>
      <c r="N73" s="251"/>
      <c r="O73" s="251"/>
      <c r="P73" s="251"/>
      <c r="Q73" s="251"/>
    </row>
    <row r="74" spans="1:17" s="293" customFormat="1" ht="15.75" customHeight="1">
      <c r="A74" s="299"/>
      <c r="B74" s="315" t="s">
        <v>345</v>
      </c>
      <c r="C74" s="307"/>
      <c r="D74" s="307"/>
      <c r="E74" s="307"/>
      <c r="F74" s="307"/>
      <c r="G74" s="307"/>
      <c r="H74" s="308"/>
      <c r="I74" s="299"/>
      <c r="J74" s="299"/>
      <c r="K74" s="299"/>
      <c r="L74" s="299"/>
      <c r="M74" s="299"/>
      <c r="N74" s="299"/>
      <c r="O74" s="299"/>
      <c r="P74" s="299"/>
      <c r="Q74" s="299"/>
    </row>
    <row r="75" spans="1:17" s="291" customFormat="1" ht="15.75" customHeight="1">
      <c r="A75" s="297"/>
      <c r="B75" s="315"/>
      <c r="C75" s="307"/>
      <c r="D75" s="307"/>
      <c r="E75" s="307"/>
      <c r="F75" s="307"/>
      <c r="G75" s="307"/>
      <c r="H75" s="308"/>
      <c r="I75" s="297"/>
      <c r="J75" s="297"/>
      <c r="K75" s="297"/>
      <c r="L75" s="297"/>
      <c r="M75" s="297"/>
      <c r="N75" s="297"/>
      <c r="O75" s="297"/>
      <c r="P75" s="297"/>
      <c r="Q75" s="297"/>
    </row>
    <row r="76" spans="1:17" ht="15.75" customHeight="1">
      <c r="A76" s="251"/>
      <c r="B76" s="315"/>
      <c r="C76" s="305"/>
      <c r="D76" s="305"/>
      <c r="E76" s="305"/>
      <c r="F76" s="305"/>
      <c r="G76" s="305"/>
      <c r="H76" s="306"/>
      <c r="I76" s="251"/>
      <c r="J76" s="251"/>
      <c r="K76" s="251"/>
      <c r="L76" s="251"/>
      <c r="M76" s="251"/>
      <c r="N76" s="251"/>
      <c r="O76" s="251"/>
      <c r="P76" s="251"/>
      <c r="Q76" s="251"/>
    </row>
    <row r="77" spans="1:17" ht="15.75" customHeight="1">
      <c r="A77" s="251"/>
      <c r="B77" s="315"/>
      <c r="C77" s="307" t="s">
        <v>346</v>
      </c>
      <c r="D77" s="307"/>
      <c r="E77" s="376" t="s">
        <v>338</v>
      </c>
      <c r="F77" s="386" t="s">
        <v>498</v>
      </c>
      <c r="G77" s="305"/>
      <c r="H77" s="306"/>
      <c r="I77" s="251"/>
      <c r="J77" s="251"/>
      <c r="K77" s="251"/>
      <c r="L77" s="251"/>
      <c r="M77" s="251"/>
      <c r="N77" s="251"/>
      <c r="O77" s="251"/>
      <c r="P77" s="251"/>
      <c r="Q77" s="251"/>
    </row>
    <row r="78" spans="1:17" ht="15.75" customHeight="1">
      <c r="A78" s="251"/>
      <c r="B78" s="304"/>
      <c r="C78" s="305" t="s">
        <v>339</v>
      </c>
      <c r="D78" s="305"/>
      <c r="E78" s="345">
        <v>0.04</v>
      </c>
      <c r="F78" s="379" t="s">
        <v>488</v>
      </c>
      <c r="G78" s="305"/>
      <c r="H78" s="306"/>
      <c r="I78" s="251"/>
      <c r="J78" s="251"/>
      <c r="K78" s="251"/>
      <c r="L78" s="251"/>
      <c r="M78" s="251"/>
      <c r="N78" s="251"/>
      <c r="O78" s="251"/>
      <c r="P78" s="251"/>
      <c r="Q78" s="251"/>
    </row>
    <row r="79" spans="1:17" ht="15.75" customHeight="1">
      <c r="A79" s="251"/>
      <c r="B79" s="304"/>
      <c r="C79" s="305" t="s">
        <v>340</v>
      </c>
      <c r="D79" s="305"/>
      <c r="E79" s="345">
        <v>0.05</v>
      </c>
      <c r="F79" s="379" t="s">
        <v>500</v>
      </c>
      <c r="G79" s="305"/>
      <c r="H79" s="306"/>
      <c r="I79" s="251"/>
      <c r="J79" s="251"/>
      <c r="K79" s="251"/>
      <c r="L79" s="251"/>
      <c r="M79" s="251"/>
      <c r="N79" s="251"/>
      <c r="O79" s="251"/>
      <c r="P79" s="251"/>
      <c r="Q79" s="251"/>
    </row>
    <row r="80" spans="1:17" ht="15.75" customHeight="1">
      <c r="A80" s="251"/>
      <c r="B80" s="304"/>
      <c r="C80" s="305" t="s">
        <v>341</v>
      </c>
      <c r="D80" s="305"/>
      <c r="E80" s="345">
        <v>0.1</v>
      </c>
      <c r="F80" s="380" t="s">
        <v>487</v>
      </c>
      <c r="G80" s="305"/>
      <c r="H80" s="306"/>
      <c r="I80" s="251"/>
      <c r="J80" s="251"/>
      <c r="K80" s="251"/>
      <c r="L80" s="251"/>
      <c r="M80" s="251"/>
      <c r="N80" s="251"/>
      <c r="O80" s="251"/>
      <c r="P80" s="251"/>
      <c r="Q80" s="251"/>
    </row>
    <row r="81" spans="1:17" ht="15.75" customHeight="1">
      <c r="A81" s="251"/>
      <c r="B81" s="304"/>
      <c r="C81" s="305" t="s">
        <v>342</v>
      </c>
      <c r="D81" s="305"/>
      <c r="E81" s="345">
        <v>0.2</v>
      </c>
      <c r="F81" s="379" t="s">
        <v>501</v>
      </c>
      <c r="G81" s="305"/>
      <c r="H81" s="306"/>
      <c r="I81" s="251"/>
      <c r="J81" s="251"/>
      <c r="K81" s="251"/>
      <c r="L81" s="251"/>
      <c r="M81" s="251"/>
      <c r="N81" s="251"/>
      <c r="O81" s="251"/>
      <c r="P81" s="251"/>
      <c r="Q81" s="251"/>
    </row>
    <row r="82" spans="1:17" ht="15.75" customHeight="1">
      <c r="A82" s="251"/>
      <c r="B82" s="304"/>
      <c r="C82" s="305" t="s">
        <v>343</v>
      </c>
      <c r="D82" s="305"/>
      <c r="E82" s="345">
        <v>0.25</v>
      </c>
      <c r="F82" s="379" t="s">
        <v>499</v>
      </c>
      <c r="G82" s="305"/>
      <c r="H82" s="306"/>
      <c r="I82" s="251"/>
      <c r="J82" s="251"/>
      <c r="K82" s="251"/>
      <c r="L82" s="251"/>
      <c r="M82" s="251"/>
      <c r="N82" s="251"/>
      <c r="O82" s="251"/>
      <c r="P82" s="251"/>
      <c r="Q82" s="251"/>
    </row>
    <row r="83" spans="1:17" ht="15.75" customHeight="1">
      <c r="A83" s="251"/>
      <c r="B83" s="323"/>
      <c r="C83" s="305"/>
      <c r="D83" s="305"/>
      <c r="E83" s="305"/>
      <c r="F83" s="305"/>
      <c r="G83" s="305"/>
      <c r="H83" s="306"/>
      <c r="I83" s="251"/>
      <c r="J83" s="251"/>
      <c r="K83" s="251"/>
      <c r="L83" s="251"/>
      <c r="M83" s="251"/>
      <c r="N83" s="251"/>
      <c r="O83" s="251"/>
      <c r="P83" s="251"/>
      <c r="Q83" s="251"/>
    </row>
    <row r="84" spans="1:17" ht="15.75" customHeight="1">
      <c r="A84" s="251"/>
      <c r="B84" s="403" t="s">
        <v>844</v>
      </c>
      <c r="C84" s="305"/>
      <c r="D84" s="305"/>
      <c r="E84" s="305"/>
      <c r="F84" s="305"/>
      <c r="G84" s="305"/>
      <c r="H84" s="306"/>
      <c r="I84" s="251"/>
      <c r="J84" s="251"/>
      <c r="K84" s="251"/>
      <c r="L84" s="251"/>
      <c r="M84" s="251"/>
      <c r="N84" s="251"/>
      <c r="O84" s="251"/>
      <c r="P84" s="251"/>
      <c r="Q84" s="251"/>
    </row>
    <row r="85" spans="1:17" s="291" customFormat="1" ht="15.75" customHeight="1">
      <c r="A85" s="297"/>
      <c r="B85" s="403" t="s">
        <v>843</v>
      </c>
      <c r="C85" s="305"/>
      <c r="D85" s="305"/>
      <c r="E85" s="305"/>
      <c r="F85" s="305"/>
      <c r="G85" s="307"/>
      <c r="H85" s="308"/>
      <c r="I85" s="297"/>
      <c r="J85" s="297"/>
      <c r="K85" s="297"/>
      <c r="L85" s="297"/>
      <c r="M85" s="297"/>
      <c r="N85" s="297"/>
      <c r="O85" s="297"/>
      <c r="P85" s="297"/>
      <c r="Q85" s="297"/>
    </row>
    <row r="86" spans="1:17" ht="15.75" customHeight="1">
      <c r="A86" s="251"/>
      <c r="B86" s="304"/>
      <c r="C86" s="305"/>
      <c r="D86" s="305"/>
      <c r="E86" s="305"/>
      <c r="F86" s="305"/>
      <c r="G86" s="305"/>
      <c r="H86" s="306"/>
      <c r="I86" s="251"/>
      <c r="J86" s="251"/>
      <c r="K86" s="251"/>
      <c r="L86" s="251"/>
      <c r="M86" s="251"/>
      <c r="N86" s="251"/>
      <c r="O86" s="251"/>
      <c r="P86" s="251"/>
      <c r="Q86" s="251"/>
    </row>
    <row r="87" spans="1:17" s="291" customFormat="1" ht="15.75" customHeight="1">
      <c r="A87" s="297"/>
      <c r="B87" s="315"/>
      <c r="C87" s="307"/>
      <c r="D87" s="307"/>
      <c r="E87" s="307"/>
      <c r="F87" s="307"/>
      <c r="G87" s="307"/>
      <c r="H87" s="308"/>
      <c r="I87" s="297"/>
      <c r="J87" s="297"/>
      <c r="K87" s="297"/>
      <c r="L87" s="297"/>
      <c r="M87" s="297"/>
      <c r="N87" s="297"/>
      <c r="O87" s="297"/>
      <c r="P87" s="297"/>
      <c r="Q87" s="297"/>
    </row>
    <row r="88" spans="1:17" ht="15.75" customHeight="1">
      <c r="A88" s="251"/>
      <c r="B88" s="314" t="s">
        <v>347</v>
      </c>
      <c r="C88" s="305"/>
      <c r="D88" s="305"/>
      <c r="E88" s="305"/>
      <c r="F88" s="305"/>
      <c r="G88" s="305"/>
      <c r="H88" s="306"/>
      <c r="I88" s="251"/>
      <c r="J88" s="251"/>
      <c r="K88" s="251"/>
      <c r="L88" s="251"/>
      <c r="M88" s="251"/>
      <c r="N88" s="251"/>
      <c r="O88" s="251"/>
      <c r="P88" s="251"/>
      <c r="Q88" s="251"/>
    </row>
    <row r="89" spans="1:17" ht="15.75" customHeight="1">
      <c r="A89" s="251"/>
      <c r="B89" s="314" t="s">
        <v>497</v>
      </c>
      <c r="C89" s="305"/>
      <c r="D89" s="305"/>
      <c r="E89" s="305"/>
      <c r="F89" s="305"/>
      <c r="G89" s="305"/>
      <c r="H89" s="306"/>
      <c r="I89" s="251"/>
      <c r="J89" s="251"/>
      <c r="K89" s="251"/>
      <c r="L89" s="251"/>
      <c r="M89" s="251"/>
      <c r="N89" s="251"/>
      <c r="O89" s="251"/>
      <c r="P89" s="251"/>
      <c r="Q89" s="251"/>
    </row>
    <row r="90" spans="1:17" ht="15.75" customHeight="1">
      <c r="A90" s="251"/>
      <c r="B90" s="304"/>
      <c r="C90" s="305"/>
      <c r="D90" s="305"/>
      <c r="E90" s="305"/>
      <c r="F90" s="305"/>
      <c r="G90" s="305"/>
      <c r="H90" s="306"/>
      <c r="I90" s="251"/>
      <c r="J90" s="251"/>
      <c r="K90" s="251"/>
      <c r="L90" s="251"/>
      <c r="M90" s="251"/>
      <c r="N90" s="251"/>
      <c r="O90" s="251"/>
      <c r="P90" s="251"/>
      <c r="Q90" s="251"/>
    </row>
    <row r="91" spans="1:17" ht="15.75" customHeight="1">
      <c r="A91" s="251" t="s">
        <v>299</v>
      </c>
      <c r="B91" s="304"/>
      <c r="C91" s="305"/>
      <c r="D91" s="305"/>
      <c r="E91" s="305"/>
      <c r="F91" s="305"/>
      <c r="G91" s="305"/>
      <c r="H91" s="306"/>
      <c r="I91" s="251"/>
      <c r="J91" s="251"/>
      <c r="K91" s="251"/>
      <c r="L91" s="251"/>
      <c r="M91" s="251"/>
      <c r="N91" s="251"/>
      <c r="O91" s="251"/>
      <c r="P91" s="251"/>
      <c r="Q91" s="251"/>
    </row>
    <row r="92" spans="1:17" ht="15.75" customHeight="1">
      <c r="A92" s="251"/>
      <c r="B92" s="315"/>
      <c r="C92" s="305"/>
      <c r="D92" s="305"/>
      <c r="E92" s="305"/>
      <c r="F92" s="305"/>
      <c r="G92" s="305"/>
      <c r="H92" s="306"/>
      <c r="I92" s="251"/>
      <c r="J92" s="251"/>
      <c r="K92" s="251"/>
      <c r="L92" s="251"/>
      <c r="M92" s="251"/>
      <c r="N92" s="251"/>
      <c r="O92" s="251"/>
      <c r="P92" s="251"/>
      <c r="Q92" s="251"/>
    </row>
    <row r="93" spans="1:17" ht="15.75" customHeight="1">
      <c r="A93" s="251"/>
      <c r="B93" s="304"/>
      <c r="C93" s="305"/>
      <c r="D93" s="305"/>
      <c r="E93" s="305"/>
      <c r="F93" s="305"/>
      <c r="G93" s="305"/>
      <c r="H93" s="306"/>
      <c r="I93" s="251"/>
      <c r="J93" s="251"/>
      <c r="K93" s="251"/>
      <c r="L93" s="251"/>
      <c r="M93" s="251"/>
      <c r="N93" s="251"/>
      <c r="O93" s="251"/>
      <c r="P93" s="251"/>
      <c r="Q93" s="251"/>
    </row>
    <row r="94" spans="1:17" ht="15.75" customHeight="1">
      <c r="A94" s="251"/>
      <c r="B94" s="304"/>
      <c r="C94" s="305"/>
      <c r="D94" s="305"/>
      <c r="E94" s="305"/>
      <c r="F94" s="305"/>
      <c r="G94" s="305"/>
      <c r="H94" s="306"/>
      <c r="I94" s="251"/>
      <c r="J94" s="251"/>
      <c r="K94" s="251"/>
      <c r="L94" s="251"/>
      <c r="M94" s="251"/>
      <c r="N94" s="251"/>
      <c r="O94" s="251"/>
      <c r="P94" s="251"/>
      <c r="Q94" s="251"/>
    </row>
    <row r="95" spans="1:17" ht="15.75" customHeight="1">
      <c r="A95" s="251"/>
      <c r="B95" s="304"/>
      <c r="C95" s="305"/>
      <c r="D95" s="305"/>
      <c r="E95" s="305"/>
      <c r="F95" s="305"/>
      <c r="G95" s="305"/>
      <c r="H95" s="306"/>
      <c r="I95" s="251"/>
      <c r="J95" s="251"/>
      <c r="K95" s="251"/>
      <c r="L95" s="251"/>
      <c r="M95" s="251"/>
      <c r="N95" s="251"/>
      <c r="O95" s="251"/>
      <c r="P95" s="251"/>
      <c r="Q95" s="251"/>
    </row>
    <row r="96" spans="1:17" ht="15.75" customHeight="1">
      <c r="A96" s="251"/>
      <c r="B96" s="309"/>
      <c r="C96" s="310"/>
      <c r="D96" s="310"/>
      <c r="E96" s="310"/>
      <c r="F96" s="310"/>
      <c r="G96" s="310"/>
      <c r="H96" s="346"/>
      <c r="I96" s="251"/>
      <c r="J96" s="251"/>
      <c r="K96" s="251"/>
      <c r="L96" s="251"/>
      <c r="M96" s="251"/>
      <c r="N96" s="251"/>
      <c r="O96" s="251"/>
      <c r="P96" s="251"/>
      <c r="Q96" s="251"/>
    </row>
    <row r="97" spans="1:17" ht="15">
      <c r="A97" s="251"/>
      <c r="B97" s="251"/>
      <c r="C97" s="251"/>
      <c r="D97" s="251"/>
      <c r="E97" s="251"/>
      <c r="F97" s="251"/>
      <c r="G97" s="251"/>
      <c r="H97" s="251"/>
      <c r="I97" s="251"/>
      <c r="J97" s="251"/>
      <c r="K97" s="251"/>
      <c r="L97" s="251"/>
      <c r="M97" s="251"/>
      <c r="N97" s="251"/>
      <c r="O97" s="251"/>
      <c r="P97" s="251"/>
      <c r="Q97" s="251"/>
    </row>
    <row r="98" spans="1:17" ht="15">
      <c r="A98" s="251"/>
      <c r="B98" s="251"/>
      <c r="C98" s="251"/>
      <c r="D98" s="251"/>
      <c r="E98" s="251"/>
      <c r="F98" s="251"/>
      <c r="G98" s="251"/>
      <c r="H98" s="251"/>
      <c r="I98" s="251"/>
      <c r="J98" s="251"/>
      <c r="K98" s="251"/>
      <c r="L98" s="251"/>
      <c r="M98" s="251"/>
      <c r="N98" s="251"/>
      <c r="O98" s="251"/>
      <c r="P98" s="251"/>
      <c r="Q98" s="251"/>
    </row>
    <row r="99" spans="1:17" ht="15">
      <c r="A99" s="251"/>
      <c r="B99" s="251"/>
      <c r="C99" s="251"/>
      <c r="D99" s="251"/>
      <c r="E99" s="251"/>
      <c r="F99" s="251"/>
      <c r="G99" s="251"/>
      <c r="H99" s="251"/>
      <c r="I99" s="251"/>
      <c r="J99" s="251"/>
      <c r="K99" s="251"/>
      <c r="L99" s="251"/>
      <c r="M99" s="251"/>
      <c r="N99" s="251"/>
      <c r="O99" s="251"/>
      <c r="P99" s="251"/>
      <c r="Q99" s="251"/>
    </row>
  </sheetData>
  <sheetProtection password="8700" sheet="1"/>
  <mergeCells count="6">
    <mergeCell ref="B1:D3"/>
    <mergeCell ref="C24:D24"/>
    <mergeCell ref="C25:D25"/>
    <mergeCell ref="C26:D26"/>
    <mergeCell ref="C27:D27"/>
    <mergeCell ref="C28:D28"/>
  </mergeCells>
  <printOptions horizontalCentered="1"/>
  <pageMargins left="0.5118110236220472" right="0.5118110236220472" top="0.7874015748031497" bottom="0.7874015748031497" header="0.31496062992125984" footer="0.31496062992125984"/>
  <pageSetup horizontalDpi="600" verticalDpi="600" orientation="portrait" paperSize="9" scale="80" r:id="rId2"/>
  <rowBreaks count="1" manualBreakCount="1">
    <brk id="45" max="255" man="1"/>
  </rowBreaks>
  <drawing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B2:K19"/>
  <sheetViews>
    <sheetView showGridLines="0" zoomScalePageLayoutView="0" workbookViewId="0" topLeftCell="A1">
      <selection activeCell="I19" sqref="I19"/>
    </sheetView>
  </sheetViews>
  <sheetFormatPr defaultColWidth="9.140625" defaultRowHeight="15"/>
  <cols>
    <col min="1" max="1" width="3.421875" style="0" customWidth="1"/>
    <col min="2" max="2" width="20.7109375" style="0" customWidth="1"/>
    <col min="3" max="3" width="23.00390625" style="0" bestFit="1" customWidth="1"/>
    <col min="4" max="4" width="19.7109375" style="0" customWidth="1"/>
    <col min="5" max="5" width="18.7109375" style="0" customWidth="1"/>
    <col min="6" max="7" width="20.7109375" style="0" customWidth="1"/>
    <col min="8" max="9" width="18.7109375" style="0" customWidth="1"/>
  </cols>
  <sheetData>
    <row r="2" spans="2:11" ht="19.5" customHeight="1">
      <c r="B2" s="522" t="s">
        <v>68</v>
      </c>
      <c r="C2" s="522"/>
      <c r="D2" s="522"/>
      <c r="E2" s="522"/>
      <c r="F2" s="522"/>
      <c r="G2" s="522"/>
      <c r="H2" s="325" t="s">
        <v>69</v>
      </c>
      <c r="I2" s="327"/>
      <c r="J2" s="136"/>
      <c r="K2" s="136"/>
    </row>
    <row r="3" spans="2:11" ht="19.5" customHeight="1">
      <c r="B3" s="385" t="s">
        <v>70</v>
      </c>
      <c r="C3" s="517">
        <f>'1 DRE'!A1</f>
        <v>0</v>
      </c>
      <c r="D3" s="517"/>
      <c r="E3" s="518"/>
      <c r="F3" s="518"/>
      <c r="G3" s="518"/>
      <c r="H3" s="518"/>
      <c r="I3" s="518"/>
      <c r="J3" s="136"/>
      <c r="K3" s="136"/>
    </row>
    <row r="4" spans="2:11" ht="19.5" customHeight="1">
      <c r="B4" s="385" t="s">
        <v>71</v>
      </c>
      <c r="C4" s="328"/>
      <c r="D4" s="384"/>
      <c r="E4" s="384"/>
      <c r="F4" s="384"/>
      <c r="G4" s="384"/>
      <c r="H4" s="384"/>
      <c r="I4" s="384"/>
      <c r="J4" s="136"/>
      <c r="K4" s="136"/>
    </row>
    <row r="5" spans="2:9" ht="19.5" customHeight="1" thickBot="1">
      <c r="B5" s="287"/>
      <c r="C5" s="287"/>
      <c r="D5" s="287"/>
      <c r="E5" s="287"/>
      <c r="F5" s="287"/>
      <c r="G5" s="287"/>
      <c r="H5" s="326" t="s">
        <v>72</v>
      </c>
      <c r="I5" s="329"/>
    </row>
    <row r="6" spans="2:9" ht="19.5" customHeight="1" thickBot="1">
      <c r="B6" s="377" t="s">
        <v>491</v>
      </c>
      <c r="C6" s="377" t="s">
        <v>492</v>
      </c>
      <c r="D6" s="377" t="s">
        <v>490</v>
      </c>
      <c r="E6" s="377" t="s">
        <v>97</v>
      </c>
      <c r="F6" s="377" t="s">
        <v>493</v>
      </c>
      <c r="G6" s="377" t="s">
        <v>494</v>
      </c>
      <c r="H6" s="377" t="s">
        <v>495</v>
      </c>
      <c r="I6" s="324" t="s">
        <v>496</v>
      </c>
    </row>
    <row r="7" spans="2:9" ht="19.5" customHeight="1" thickBot="1">
      <c r="B7" s="519"/>
      <c r="C7" s="370"/>
      <c r="D7" s="333"/>
      <c r="E7" s="331"/>
      <c r="F7" s="332"/>
      <c r="G7" s="332"/>
      <c r="H7" s="333"/>
      <c r="I7" s="333"/>
    </row>
    <row r="8" spans="2:9" ht="19.5" customHeight="1" thickBot="1">
      <c r="B8" s="520"/>
      <c r="C8" s="330"/>
      <c r="D8" s="333"/>
      <c r="E8" s="331"/>
      <c r="F8" s="331"/>
      <c r="G8" s="331"/>
      <c r="H8" s="333"/>
      <c r="I8" s="333"/>
    </row>
    <row r="9" spans="2:9" ht="19.5" customHeight="1" thickBot="1">
      <c r="B9" s="520"/>
      <c r="C9" s="330"/>
      <c r="D9" s="333"/>
      <c r="E9" s="331"/>
      <c r="F9" s="332"/>
      <c r="G9" s="332"/>
      <c r="H9" s="333"/>
      <c r="I9" s="333"/>
    </row>
    <row r="10" spans="2:9" ht="19.5" customHeight="1" thickBot="1">
      <c r="B10" s="520"/>
      <c r="C10" s="330"/>
      <c r="D10" s="333"/>
      <c r="E10" s="331"/>
      <c r="F10" s="331"/>
      <c r="G10" s="331"/>
      <c r="H10" s="333"/>
      <c r="I10" s="333"/>
    </row>
    <row r="11" spans="2:9" ht="19.5" customHeight="1" thickBot="1">
      <c r="B11" s="521"/>
      <c r="C11" s="330"/>
      <c r="D11" s="333"/>
      <c r="E11" s="331"/>
      <c r="F11" s="331"/>
      <c r="G11" s="331"/>
      <c r="H11" s="333"/>
      <c r="I11" s="333"/>
    </row>
    <row r="12" spans="2:9" ht="19.5" customHeight="1" thickBot="1">
      <c r="B12" s="338"/>
      <c r="C12" s="339"/>
      <c r="D12" s="339"/>
      <c r="E12" s="339"/>
      <c r="F12" s="267"/>
      <c r="G12" s="267"/>
      <c r="H12" s="338" t="s">
        <v>73</v>
      </c>
      <c r="I12" s="340">
        <f>SUM(I7:I11)</f>
        <v>0</v>
      </c>
    </row>
    <row r="13" spans="2:9" ht="19.5" customHeight="1" thickBot="1">
      <c r="B13" s="513"/>
      <c r="C13" s="330"/>
      <c r="D13" s="333"/>
      <c r="E13" s="334" t="s">
        <v>54</v>
      </c>
      <c r="F13" s="332"/>
      <c r="G13" s="335"/>
      <c r="H13" s="333"/>
      <c r="I13" s="333"/>
    </row>
    <row r="14" spans="2:9" ht="19.5" customHeight="1" thickBot="1">
      <c r="B14" s="513"/>
      <c r="C14" s="330"/>
      <c r="D14" s="333"/>
      <c r="E14" s="336"/>
      <c r="F14" s="337"/>
      <c r="G14" s="337"/>
      <c r="H14" s="333"/>
      <c r="I14" s="333"/>
    </row>
    <row r="15" spans="2:9" ht="19.5" customHeight="1" thickBot="1">
      <c r="B15" s="513"/>
      <c r="C15" s="330"/>
      <c r="D15" s="333"/>
      <c r="E15" s="336"/>
      <c r="F15" s="337"/>
      <c r="G15" s="337"/>
      <c r="H15" s="333"/>
      <c r="I15" s="333"/>
    </row>
    <row r="16" spans="2:9" ht="19.5" customHeight="1" thickBot="1">
      <c r="B16" s="513"/>
      <c r="C16" s="330"/>
      <c r="D16" s="333"/>
      <c r="E16" s="336"/>
      <c r="F16" s="337"/>
      <c r="G16" s="337"/>
      <c r="H16" s="333"/>
      <c r="I16" s="333"/>
    </row>
    <row r="17" spans="2:9" ht="19.5" customHeight="1" thickBot="1">
      <c r="B17" s="513"/>
      <c r="C17" s="330"/>
      <c r="D17" s="333"/>
      <c r="E17" s="336"/>
      <c r="F17" s="335"/>
      <c r="G17" s="335"/>
      <c r="H17" s="333"/>
      <c r="I17" s="333"/>
    </row>
    <row r="18" spans="2:9" ht="19.5" customHeight="1" thickBot="1">
      <c r="B18" s="338"/>
      <c r="C18" s="339"/>
      <c r="D18" s="339"/>
      <c r="E18" s="339"/>
      <c r="F18" s="267"/>
      <c r="G18" s="267"/>
      <c r="H18" s="338" t="s">
        <v>74</v>
      </c>
      <c r="I18" s="340">
        <f>SUM(I13:I17)</f>
        <v>0</v>
      </c>
    </row>
    <row r="19" spans="2:9" ht="19.5" customHeight="1" thickBot="1">
      <c r="B19" s="514" t="s">
        <v>75</v>
      </c>
      <c r="C19" s="515"/>
      <c r="D19" s="515"/>
      <c r="E19" s="515"/>
      <c r="F19" s="515"/>
      <c r="G19" s="515"/>
      <c r="H19" s="516"/>
      <c r="I19" s="340">
        <f>I12+I18</f>
        <v>0</v>
      </c>
    </row>
  </sheetData>
  <sheetProtection/>
  <mergeCells count="5">
    <mergeCell ref="B13:B17"/>
    <mergeCell ref="B19:H19"/>
    <mergeCell ref="C3:I3"/>
    <mergeCell ref="B7:B11"/>
    <mergeCell ref="B2:G2"/>
  </mergeCells>
  <dataValidations count="10">
    <dataValidation allowBlank="1" showInputMessage="1" showErrorMessage="1" promptTitle="Tipo de garantia" prompt="Aval; bens (máquinas ou equipamentos); veículos; imóveis; duplicatas; cheques e outros" sqref="E13 E7"/>
    <dataValidation allowBlank="1" showInputMessage="1" showErrorMessage="1" promptTitle="Modalidade" prompt="Modalidade da operação de crédito (ex.: Capital de Giro, Financiamento, Leasing, Conta Especial, Desconto de Títulos, Cartão de Crédito, Cartão BNDES, etc...)" sqref="C13 C7"/>
    <dataValidation allowBlank="1" showInputMessage="1" showErrorMessage="1" promptTitle="Banco" prompt="Nome da Instituição Financeira" sqref="B13:B17 B7"/>
    <dataValidation allowBlank="1" showInputMessage="1" showErrorMessage="1" promptTitle="Unidade de valor" prompt="Informe a base de valor (R$ ou R$ mil)" sqref="I5"/>
    <dataValidation allowBlank="1" showInputMessage="1" showErrorMessage="1" prompt="Valor do Limite de Crédito ou da operação contratada" sqref="H7 H13"/>
    <dataValidation allowBlank="1" showInputMessage="1" showErrorMessage="1" prompt="Número de prestações que faltam ser pagas até o final do contrato" sqref="G7 G13"/>
    <dataValidation allowBlank="1" showInputMessage="1" showErrorMessage="1" prompt="Número total de prestações do contrato" sqref="F7 F13"/>
    <dataValidation allowBlank="1" showInputMessage="1" showErrorMessage="1" promptTitle="Data de referência" prompt="Informe a data de referência do endividamento, no formato dd/mm/aaaa" sqref="I2"/>
    <dataValidation allowBlank="1" showInputMessage="1" showErrorMessage="1" promptTitle="Endividamento Bancário" prompt="Endividamento antes do financiamento do Projeto, considerando todas as operações tomadas com instituições financeiras, inclusive Leasing, Cartão de Crédito, Cartão BNDES, financiamentos BNDES, Títulos Descontados, Cheque Especial, Conta Garantida, etc..." sqref="B2"/>
    <dataValidation allowBlank="1" showInputMessage="1" showErrorMessage="1" promptTitle="Taxa de Juros" prompt="Informar a Taxa de Juros contratada para a operação" sqref="D7 D13"/>
  </dataValidations>
  <printOptions horizontalCentered="1" verticalCentered="1"/>
  <pageMargins left="0.5118110236220472" right="0.5118110236220472" top="0.7874015748031497" bottom="0.7874015748031497" header="0.31496062992125984" footer="0.31496062992125984"/>
  <pageSetup fitToHeight="1" fitToWidth="1" horizontalDpi="600" verticalDpi="600" orientation="landscape" paperSize="9" scale="84"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2:F33"/>
  <sheetViews>
    <sheetView showGridLines="0" zoomScalePageLayoutView="0" workbookViewId="0" topLeftCell="A1">
      <selection activeCell="B26" sqref="B26:E26"/>
    </sheetView>
  </sheetViews>
  <sheetFormatPr defaultColWidth="9.140625" defaultRowHeight="15"/>
  <cols>
    <col min="1" max="1" width="38.28125" style="140" customWidth="1"/>
    <col min="2" max="2" width="20.140625" style="140" customWidth="1"/>
    <col min="3" max="5" width="15.28125" style="140" customWidth="1"/>
    <col min="6" max="16384" width="9.140625" style="140" customWidth="1"/>
  </cols>
  <sheetData>
    <row r="2" spans="1:5" ht="15.75" thickBot="1">
      <c r="A2" s="138"/>
      <c r="B2" s="138"/>
      <c r="C2" s="138"/>
      <c r="D2" s="138"/>
      <c r="E2" s="139" t="s">
        <v>76</v>
      </c>
    </row>
    <row r="3" spans="1:5" ht="26.25" thickBot="1">
      <c r="A3" s="141" t="s">
        <v>77</v>
      </c>
      <c r="B3" s="142" t="s">
        <v>78</v>
      </c>
      <c r="C3" s="143" t="s">
        <v>79</v>
      </c>
      <c r="D3" s="144" t="s">
        <v>80</v>
      </c>
      <c r="E3" s="143" t="s">
        <v>81</v>
      </c>
    </row>
    <row r="4" spans="1:5" ht="16.5" thickBot="1" thickTop="1">
      <c r="A4" s="145" t="s">
        <v>82</v>
      </c>
      <c r="B4" s="229">
        <f>C4+D4+E4</f>
        <v>0</v>
      </c>
      <c r="C4" s="137"/>
      <c r="D4" s="146"/>
      <c r="E4" s="146"/>
    </row>
    <row r="5" spans="1:5" ht="16.5" thickBot="1" thickTop="1">
      <c r="A5" s="147" t="s">
        <v>83</v>
      </c>
      <c r="B5" s="229">
        <f aca="true" t="shared" si="0" ref="B5:B17">C5+D5+E5</f>
        <v>0</v>
      </c>
      <c r="C5" s="148"/>
      <c r="D5" s="146"/>
      <c r="E5" s="149"/>
    </row>
    <row r="6" spans="1:5" ht="16.5" thickBot="1" thickTop="1">
      <c r="A6" s="147" t="s">
        <v>84</v>
      </c>
      <c r="B6" s="229">
        <f t="shared" si="0"/>
        <v>0</v>
      </c>
      <c r="C6" s="148"/>
      <c r="D6" s="146"/>
      <c r="E6" s="146"/>
    </row>
    <row r="7" spans="1:5" ht="16.5" thickBot="1" thickTop="1">
      <c r="A7" s="147" t="s">
        <v>85</v>
      </c>
      <c r="B7" s="229">
        <f t="shared" si="0"/>
        <v>0</v>
      </c>
      <c r="C7" s="148"/>
      <c r="D7" s="146"/>
      <c r="E7" s="149"/>
    </row>
    <row r="8" spans="1:5" ht="16.5" thickBot="1" thickTop="1">
      <c r="A8" s="147" t="s">
        <v>86</v>
      </c>
      <c r="B8" s="229">
        <f t="shared" si="0"/>
        <v>0</v>
      </c>
      <c r="C8" s="148"/>
      <c r="D8" s="146"/>
      <c r="E8" s="149"/>
    </row>
    <row r="9" spans="1:5" ht="16.5" thickBot="1" thickTop="1">
      <c r="A9" s="147" t="s">
        <v>87</v>
      </c>
      <c r="B9" s="229">
        <f t="shared" si="0"/>
        <v>0</v>
      </c>
      <c r="C9" s="148"/>
      <c r="D9" s="146"/>
      <c r="E9" s="149"/>
    </row>
    <row r="10" spans="1:5" ht="16.5" thickBot="1" thickTop="1">
      <c r="A10" s="147" t="s">
        <v>88</v>
      </c>
      <c r="B10" s="229">
        <f t="shared" si="0"/>
        <v>0</v>
      </c>
      <c r="C10" s="148"/>
      <c r="D10" s="146"/>
      <c r="E10" s="149"/>
    </row>
    <row r="11" spans="1:5" ht="16.5" thickBot="1" thickTop="1">
      <c r="A11" s="147" t="s">
        <v>89</v>
      </c>
      <c r="B11" s="229">
        <f t="shared" si="0"/>
        <v>0</v>
      </c>
      <c r="C11" s="148"/>
      <c r="D11" s="146"/>
      <c r="E11" s="149"/>
    </row>
    <row r="12" spans="1:5" ht="16.5" thickBot="1" thickTop="1">
      <c r="A12" s="147" t="s">
        <v>90</v>
      </c>
      <c r="B12" s="229">
        <f t="shared" si="0"/>
        <v>0</v>
      </c>
      <c r="C12" s="148"/>
      <c r="D12" s="146"/>
      <c r="E12" s="149"/>
    </row>
    <row r="13" spans="1:5" ht="16.5" thickBot="1" thickTop="1">
      <c r="A13" s="147" t="s">
        <v>91</v>
      </c>
      <c r="B13" s="229">
        <f t="shared" si="0"/>
        <v>0</v>
      </c>
      <c r="C13" s="148"/>
      <c r="D13" s="146"/>
      <c r="E13" s="149"/>
    </row>
    <row r="14" spans="1:5" ht="16.5" thickBot="1" thickTop="1">
      <c r="A14" s="147" t="s">
        <v>845</v>
      </c>
      <c r="B14" s="229">
        <f t="shared" si="0"/>
        <v>0</v>
      </c>
      <c r="C14" s="148"/>
      <c r="D14" s="146"/>
      <c r="E14" s="149"/>
    </row>
    <row r="15" spans="1:5" ht="16.5" thickBot="1" thickTop="1">
      <c r="A15" s="147" t="s">
        <v>846</v>
      </c>
      <c r="B15" s="229">
        <f t="shared" si="0"/>
        <v>0</v>
      </c>
      <c r="C15" s="148"/>
      <c r="D15" s="146"/>
      <c r="E15" s="149"/>
    </row>
    <row r="16" spans="1:5" ht="16.5" thickBot="1" thickTop="1">
      <c r="A16" s="150"/>
      <c r="B16" s="229">
        <f t="shared" si="0"/>
        <v>0</v>
      </c>
      <c r="C16" s="148"/>
      <c r="D16" s="146"/>
      <c r="E16" s="149"/>
    </row>
    <row r="17" spans="1:5" ht="16.5" thickBot="1" thickTop="1">
      <c r="A17" s="150"/>
      <c r="B17" s="229">
        <f t="shared" si="0"/>
        <v>0</v>
      </c>
      <c r="C17" s="148"/>
      <c r="D17" s="146"/>
      <c r="E17" s="149"/>
    </row>
    <row r="18" spans="1:5" ht="15.75" thickBot="1">
      <c r="A18" s="151" t="s">
        <v>92</v>
      </c>
      <c r="B18" s="152">
        <f>SUM(B4:B17)</f>
        <v>0</v>
      </c>
      <c r="C18" s="152">
        <f>SUM(C4:C17)</f>
        <v>0</v>
      </c>
      <c r="D18" s="152">
        <f>SUM(D4:D17)</f>
        <v>0</v>
      </c>
      <c r="E18" s="152">
        <f>SUM(E4:E17)</f>
        <v>0</v>
      </c>
    </row>
    <row r="19" spans="1:5" ht="15.75" thickBot="1">
      <c r="A19" s="147" t="s">
        <v>93</v>
      </c>
      <c r="B19" s="230">
        <f>C19+D19+E19</f>
        <v>0</v>
      </c>
      <c r="C19" s="148"/>
      <c r="D19" s="153"/>
      <c r="E19" s="149"/>
    </row>
    <row r="20" spans="1:5" ht="15.75" thickBot="1">
      <c r="A20" s="154" t="s">
        <v>94</v>
      </c>
      <c r="B20" s="152">
        <f>B18+B19</f>
        <v>0</v>
      </c>
      <c r="C20" s="155">
        <f>C18+C19</f>
        <v>0</v>
      </c>
      <c r="D20" s="152">
        <f>D18+D19</f>
        <v>0</v>
      </c>
      <c r="E20" s="152">
        <f>E18+E19</f>
        <v>0</v>
      </c>
    </row>
    <row r="21" spans="1:5" ht="15.75" thickBot="1">
      <c r="A21" s="138"/>
      <c r="B21" s="138"/>
      <c r="C21" s="138"/>
      <c r="D21" s="138"/>
      <c r="E21" s="138"/>
    </row>
    <row r="22" spans="1:6" ht="39" customHeight="1" thickBot="1">
      <c r="A22" s="158" t="s">
        <v>847</v>
      </c>
      <c r="B22" s="523" t="s">
        <v>484</v>
      </c>
      <c r="C22" s="524"/>
      <c r="D22" s="524"/>
      <c r="E22" s="525"/>
      <c r="F22" s="157"/>
    </row>
    <row r="23" spans="1:6" ht="39" customHeight="1" thickBot="1">
      <c r="A23" s="158" t="s">
        <v>848</v>
      </c>
      <c r="B23" s="523" t="s">
        <v>484</v>
      </c>
      <c r="C23" s="524"/>
      <c r="D23" s="524"/>
      <c r="E23" s="525"/>
      <c r="F23" s="157"/>
    </row>
    <row r="24" spans="1:6" ht="39" customHeight="1" thickBot="1">
      <c r="A24" s="156" t="s">
        <v>95</v>
      </c>
      <c r="B24" s="523" t="s">
        <v>484</v>
      </c>
      <c r="C24" s="524"/>
      <c r="D24" s="524"/>
      <c r="E24" s="525"/>
      <c r="F24" s="157"/>
    </row>
    <row r="25" spans="1:6" ht="39" customHeight="1" thickBot="1">
      <c r="A25" s="158" t="s">
        <v>483</v>
      </c>
      <c r="B25" s="523" t="s">
        <v>484</v>
      </c>
      <c r="C25" s="524"/>
      <c r="D25" s="524"/>
      <c r="E25" s="525"/>
      <c r="F25" s="157"/>
    </row>
    <row r="26" spans="1:6" ht="39" customHeight="1" thickBot="1">
      <c r="A26" s="158" t="s">
        <v>96</v>
      </c>
      <c r="B26" s="523" t="s">
        <v>484</v>
      </c>
      <c r="C26" s="524"/>
      <c r="D26" s="524"/>
      <c r="E26" s="525"/>
      <c r="F26" s="157"/>
    </row>
    <row r="27" spans="1:6" ht="15.75" thickBot="1">
      <c r="A27" s="159"/>
      <c r="B27" s="160"/>
      <c r="C27" s="159"/>
      <c r="D27" s="159"/>
      <c r="E27" s="159"/>
      <c r="F27" s="159"/>
    </row>
    <row r="28" spans="1:6" ht="16.5" thickBot="1" thickTop="1">
      <c r="A28" s="161" t="s">
        <v>98</v>
      </c>
      <c r="B28" s="216"/>
      <c r="C28" s="159"/>
      <c r="D28" s="159"/>
      <c r="E28" s="159"/>
      <c r="F28" s="159"/>
    </row>
    <row r="29" spans="1:6" ht="15">
      <c r="A29" s="162"/>
      <c r="B29" s="162"/>
      <c r="C29" s="162"/>
      <c r="D29" s="162"/>
      <c r="E29" s="162"/>
      <c r="F29" s="162"/>
    </row>
    <row r="30" spans="1:6" ht="15">
      <c r="A30" s="162"/>
      <c r="B30" s="162"/>
      <c r="C30" s="162"/>
      <c r="D30" s="162"/>
      <c r="E30" s="162"/>
      <c r="F30" s="162"/>
    </row>
    <row r="31" spans="1:6" ht="15">
      <c r="A31" s="162"/>
      <c r="B31" s="162"/>
      <c r="C31" s="162"/>
      <c r="D31" s="162"/>
      <c r="E31" s="162"/>
      <c r="F31" s="162"/>
    </row>
    <row r="32" spans="1:6" ht="15">
      <c r="A32" s="162"/>
      <c r="B32" s="162"/>
      <c r="C32" s="162"/>
      <c r="D32" s="162"/>
      <c r="E32" s="162"/>
      <c r="F32" s="162"/>
    </row>
    <row r="33" spans="1:6" ht="15">
      <c r="A33" s="162"/>
      <c r="B33" s="162"/>
      <c r="C33" s="162"/>
      <c r="D33" s="162"/>
      <c r="E33" s="162"/>
      <c r="F33" s="162"/>
    </row>
  </sheetData>
  <sheetProtection sheet="1"/>
  <mergeCells count="5">
    <mergeCell ref="B24:E24"/>
    <mergeCell ref="B26:E26"/>
    <mergeCell ref="B25:E25"/>
    <mergeCell ref="B23:E23"/>
    <mergeCell ref="B22:E22"/>
  </mergeCells>
  <dataValidations count="7">
    <dataValidation allowBlank="1" showInputMessage="1" showErrorMessage="1" promptTitle="Data base" prompt="Informe a data no formato dd/mm/aaaa" sqref="B28"/>
    <dataValidation allowBlank="1" showInputMessage="1" showErrorMessage="1" promptTitle="Itens a serem financiados" prompt="A soma das colunas &quot;A Financiar&quot;, &quot;Outras Fontes&quot; e &quot;Recursos Próprios&quot; deve coincidir com o valor orçado para cada item." sqref="C4"/>
    <dataValidation allowBlank="1" showErrorMessage="1" sqref="B4:B17"/>
    <dataValidation allowBlank="1" showInputMessage="1" showErrorMessage="1" prompt="Já realizados ou à realizar" sqref="E3 D4:E4"/>
    <dataValidation allowBlank="1" showInputMessage="1" showErrorMessage="1" promptTitle="Outros financiamentos" prompt="Já realizados ou à realizar" sqref="D3"/>
    <dataValidation allowBlank="1" showInputMessage="1" showErrorMessage="1" prompt="Financiamento pela Desenvolve SP" sqref="C3"/>
    <dataValidation allowBlank="1" showInputMessage="1" showErrorMessage="1" prompt="Descrever" sqref="B22:E26"/>
  </dataValidations>
  <printOptions horizontalCentered="1" verticalCentered="1"/>
  <pageMargins left="0.5118110236220472" right="0.5118110236220472" top="0.7874015748031497" bottom="0.7874015748031497" header="0.31496062992125984" footer="0.31496062992125984"/>
  <pageSetup fitToHeight="1" fitToWidth="1" horizontalDpi="600" verticalDpi="600" orientation="landscape" paperSize="9" r:id="rId1"/>
  <ignoredErrors>
    <ignoredError sqref="B18" formula="1"/>
  </ignoredErrors>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I22"/>
  <sheetViews>
    <sheetView showGridLines="0" zoomScalePageLayoutView="0" workbookViewId="0" topLeftCell="A1">
      <selection activeCell="J30" sqref="J30"/>
    </sheetView>
  </sheetViews>
  <sheetFormatPr defaultColWidth="9.140625" defaultRowHeight="15"/>
  <cols>
    <col min="2" max="2" width="15.7109375" style="0" customWidth="1"/>
    <col min="3" max="3" width="16.8515625" style="0" customWidth="1"/>
    <col min="4" max="4" width="25.7109375" style="0" customWidth="1"/>
    <col min="5" max="5" width="22.140625" style="0" customWidth="1"/>
    <col min="6" max="6" width="7.00390625" style="0" customWidth="1"/>
    <col min="7" max="7" width="22.140625" style="0" customWidth="1"/>
    <col min="8" max="8" width="7.00390625" style="0" customWidth="1"/>
    <col min="9" max="9" width="9.7109375" style="0" customWidth="1"/>
  </cols>
  <sheetData>
    <row r="1" spans="1:7" ht="15.75" thickBot="1">
      <c r="A1" s="534">
        <f>'1 DRE'!A1</f>
        <v>0</v>
      </c>
      <c r="B1" s="534"/>
      <c r="C1" s="534"/>
      <c r="D1" s="534"/>
      <c r="G1" s="404" t="e">
        <f>'1 DRE'!#REF!</f>
        <v>#REF!</v>
      </c>
    </row>
    <row r="2" spans="1:9" ht="15.75" thickBot="1">
      <c r="A2" s="526" t="s">
        <v>187</v>
      </c>
      <c r="B2" s="526"/>
      <c r="C2" s="526"/>
      <c r="D2" s="526"/>
      <c r="E2" s="526"/>
      <c r="F2" s="526"/>
      <c r="G2" s="527"/>
      <c r="H2" s="526"/>
      <c r="I2" s="526"/>
    </row>
    <row r="3" spans="1:9" ht="15.75" thickBot="1">
      <c r="A3" s="134" t="s">
        <v>188</v>
      </c>
      <c r="B3" s="134" t="s">
        <v>189</v>
      </c>
      <c r="C3" s="134" t="s">
        <v>190</v>
      </c>
      <c r="D3" s="526" t="s">
        <v>191</v>
      </c>
      <c r="E3" s="526"/>
      <c r="F3" s="526"/>
      <c r="G3" s="526"/>
      <c r="H3" s="526"/>
      <c r="I3" s="526"/>
    </row>
    <row r="4" spans="1:9" ht="15.75" thickBot="1">
      <c r="A4" s="135">
        <v>1</v>
      </c>
      <c r="B4" s="203"/>
      <c r="C4" s="204"/>
      <c r="D4" s="528"/>
      <c r="E4" s="528"/>
      <c r="F4" s="528"/>
      <c r="G4" s="528"/>
      <c r="H4" s="528"/>
      <c r="I4" s="528"/>
    </row>
    <row r="5" spans="1:9" ht="15.75" thickBot="1">
      <c r="A5" s="135">
        <v>2</v>
      </c>
      <c r="B5" s="205"/>
      <c r="C5" s="204"/>
      <c r="D5" s="528"/>
      <c r="E5" s="528"/>
      <c r="F5" s="528"/>
      <c r="G5" s="528"/>
      <c r="H5" s="528"/>
      <c r="I5" s="528"/>
    </row>
    <row r="6" spans="1:9" ht="15.75" thickBot="1">
      <c r="A6" s="135">
        <v>3</v>
      </c>
      <c r="B6" s="205"/>
      <c r="C6" s="204"/>
      <c r="D6" s="528"/>
      <c r="E6" s="528"/>
      <c r="F6" s="528"/>
      <c r="G6" s="528"/>
      <c r="H6" s="528"/>
      <c r="I6" s="528"/>
    </row>
    <row r="7" spans="1:9" ht="15.75" thickBot="1">
      <c r="A7" s="135">
        <v>4</v>
      </c>
      <c r="B7" s="205"/>
      <c r="C7" s="204"/>
      <c r="D7" s="528"/>
      <c r="E7" s="528"/>
      <c r="F7" s="528"/>
      <c r="G7" s="528"/>
      <c r="H7" s="528"/>
      <c r="I7" s="528"/>
    </row>
    <row r="8" spans="1:9" ht="15.75" thickBot="1">
      <c r="A8" s="135">
        <v>5</v>
      </c>
      <c r="B8" s="205"/>
      <c r="C8" s="204"/>
      <c r="D8" s="528"/>
      <c r="E8" s="528"/>
      <c r="F8" s="528"/>
      <c r="G8" s="528"/>
      <c r="H8" s="528"/>
      <c r="I8" s="528"/>
    </row>
    <row r="9" spans="1:9" ht="15.75" thickBot="1">
      <c r="A9" s="135">
        <v>6</v>
      </c>
      <c r="B9" s="205"/>
      <c r="C9" s="204"/>
      <c r="D9" s="528"/>
      <c r="E9" s="528"/>
      <c r="F9" s="528"/>
      <c r="G9" s="528"/>
      <c r="H9" s="528"/>
      <c r="I9" s="528"/>
    </row>
    <row r="10" spans="1:9" ht="15.75" thickBot="1">
      <c r="A10" s="135">
        <v>7</v>
      </c>
      <c r="B10" s="205"/>
      <c r="C10" s="204"/>
      <c r="D10" s="528"/>
      <c r="E10" s="528"/>
      <c r="F10" s="528"/>
      <c r="G10" s="528"/>
      <c r="H10" s="528"/>
      <c r="I10" s="528"/>
    </row>
    <row r="11" spans="1:9" ht="15.75" thickBot="1">
      <c r="A11" s="135">
        <v>8</v>
      </c>
      <c r="B11" s="205"/>
      <c r="C11" s="204"/>
      <c r="D11" s="528"/>
      <c r="E11" s="528"/>
      <c r="F11" s="528"/>
      <c r="G11" s="528"/>
      <c r="H11" s="528"/>
      <c r="I11" s="528"/>
    </row>
    <row r="12" spans="1:9" ht="15.75" thickBot="1">
      <c r="A12" s="135">
        <v>9</v>
      </c>
      <c r="B12" s="205"/>
      <c r="C12" s="204"/>
      <c r="D12" s="528"/>
      <c r="E12" s="528"/>
      <c r="F12" s="528"/>
      <c r="G12" s="528"/>
      <c r="H12" s="528"/>
      <c r="I12" s="528"/>
    </row>
    <row r="13" spans="1:9" ht="15.75" thickBot="1">
      <c r="A13" s="135">
        <v>10</v>
      </c>
      <c r="B13" s="205"/>
      <c r="C13" s="204"/>
      <c r="D13" s="528"/>
      <c r="E13" s="528"/>
      <c r="F13" s="528"/>
      <c r="G13" s="528"/>
      <c r="H13" s="528"/>
      <c r="I13" s="528"/>
    </row>
    <row r="14" spans="1:9" ht="15.75" thickBot="1">
      <c r="A14" s="529" t="s">
        <v>192</v>
      </c>
      <c r="B14" s="529"/>
      <c r="C14" s="381">
        <f>SUM(C4:C13)</f>
        <v>0</v>
      </c>
      <c r="D14" s="382"/>
      <c r="E14" s="382"/>
      <c r="F14" s="382"/>
      <c r="G14" s="382"/>
      <c r="H14" s="382"/>
      <c r="I14" s="383"/>
    </row>
    <row r="15" ht="15.75" thickBot="1"/>
    <row r="16" spans="1:9" ht="15.75" thickBot="1">
      <c r="A16" s="526" t="s">
        <v>193</v>
      </c>
      <c r="B16" s="526"/>
      <c r="C16" s="526"/>
      <c r="D16" s="526"/>
      <c r="E16" s="526"/>
      <c r="F16" s="526"/>
      <c r="G16" s="526"/>
      <c r="H16" s="526"/>
      <c r="I16" s="526"/>
    </row>
    <row r="17" spans="1:9" ht="30.75" thickBot="1">
      <c r="A17" s="530" t="s">
        <v>194</v>
      </c>
      <c r="B17" s="530"/>
      <c r="C17" s="530"/>
      <c r="D17" s="206" t="s">
        <v>195</v>
      </c>
      <c r="E17" s="207" t="s">
        <v>196</v>
      </c>
      <c r="F17" s="208"/>
      <c r="G17" s="207" t="s">
        <v>197</v>
      </c>
      <c r="H17" s="208"/>
      <c r="I17" s="209" t="s">
        <v>198</v>
      </c>
    </row>
    <row r="18" spans="1:9" ht="15.75" thickBot="1">
      <c r="A18" s="531" t="s">
        <v>199</v>
      </c>
      <c r="B18" s="531"/>
      <c r="C18" s="531"/>
      <c r="D18" s="210"/>
      <c r="E18" s="532"/>
      <c r="F18" s="533"/>
      <c r="G18" s="532"/>
      <c r="H18" s="533"/>
      <c r="I18" s="211">
        <f>IF(E18&lt;&gt;"",(G18/E18-1)*100,"")</f>
      </c>
    </row>
    <row r="19" spans="1:9" ht="15.75" thickBot="1">
      <c r="A19" s="531" t="s">
        <v>200</v>
      </c>
      <c r="B19" s="531"/>
      <c r="C19" s="531"/>
      <c r="D19" s="366"/>
      <c r="E19" s="532"/>
      <c r="F19" s="533"/>
      <c r="G19" s="532"/>
      <c r="H19" s="533"/>
      <c r="I19" s="211">
        <f>IF(E19&lt;&gt;"",(G19/E19-1)*100,"")</f>
      </c>
    </row>
    <row r="20" spans="1:9" ht="15.75" thickBot="1">
      <c r="A20" s="531" t="s">
        <v>201</v>
      </c>
      <c r="B20" s="531"/>
      <c r="C20" s="531"/>
      <c r="D20" s="366"/>
      <c r="E20" s="532"/>
      <c r="F20" s="533"/>
      <c r="G20" s="532"/>
      <c r="H20" s="533"/>
      <c r="I20" s="211">
        <f>IF(E20&lt;&gt;"",(G20/E20-1)*100,"")</f>
      </c>
    </row>
    <row r="21" spans="1:9" ht="15.75" thickBot="1">
      <c r="A21" s="531" t="s">
        <v>202</v>
      </c>
      <c r="B21" s="531"/>
      <c r="C21" s="531"/>
      <c r="D21" s="366"/>
      <c r="E21" s="532"/>
      <c r="F21" s="533"/>
      <c r="G21" s="532"/>
      <c r="H21" s="533"/>
      <c r="I21" s="211">
        <f>IF(E21&lt;&gt;"",(G21/E21-1)*100,"")</f>
      </c>
    </row>
    <row r="22" ht="15">
      <c r="A22" t="s">
        <v>203</v>
      </c>
    </row>
  </sheetData>
  <sheetProtection/>
  <mergeCells count="28">
    <mergeCell ref="A21:C21"/>
    <mergeCell ref="E21:F21"/>
    <mergeCell ref="G21:H21"/>
    <mergeCell ref="A1:D1"/>
    <mergeCell ref="A19:C19"/>
    <mergeCell ref="E19:F19"/>
    <mergeCell ref="G19:H19"/>
    <mergeCell ref="A20:C20"/>
    <mergeCell ref="E20:F20"/>
    <mergeCell ref="G20:H20"/>
    <mergeCell ref="A14:B14"/>
    <mergeCell ref="A16:I16"/>
    <mergeCell ref="A17:C17"/>
    <mergeCell ref="A18:C18"/>
    <mergeCell ref="E18:F18"/>
    <mergeCell ref="G18:H18"/>
    <mergeCell ref="D8:I8"/>
    <mergeCell ref="D9:I9"/>
    <mergeCell ref="D10:I10"/>
    <mergeCell ref="D11:I11"/>
    <mergeCell ref="D12:I12"/>
    <mergeCell ref="D13:I13"/>
    <mergeCell ref="A2:I2"/>
    <mergeCell ref="D3:I3"/>
    <mergeCell ref="D4:I4"/>
    <mergeCell ref="D5:I5"/>
    <mergeCell ref="D6:I6"/>
    <mergeCell ref="D7:I7"/>
  </mergeCells>
  <dataValidations count="4">
    <dataValidation allowBlank="1" showInputMessage="1" showErrorMessage="1" promptTitle="Valor" prompt="Informe em unidades de R$" sqref="C4"/>
    <dataValidation allowBlank="1" showInputMessage="1" showErrorMessage="1" promptTitle="Data Prevista" prompt="Informe a data no formato dd/mm/aaaa" sqref="B4"/>
    <dataValidation allowBlank="1" showInputMessage="1" showErrorMessage="1" promptTitle="PL" prompt="Parcela de Liberação de recursos" sqref="A3"/>
    <dataValidation allowBlank="1" showInputMessage="1" showErrorMessage="1" prompt="Parcela de Liberação" sqref="A4"/>
  </dataValidations>
  <printOptions horizontalCentered="1" verticalCentered="1"/>
  <pageMargins left="0.5118110236220472" right="0.5118110236220472" top="0.7874015748031497" bottom="0.7874015748031497"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92D050"/>
  </sheetPr>
  <dimension ref="A1:A65"/>
  <sheetViews>
    <sheetView zoomScalePageLayoutView="0" workbookViewId="0" topLeftCell="A1">
      <selection activeCell="A31" sqref="A31"/>
    </sheetView>
  </sheetViews>
  <sheetFormatPr defaultColWidth="9.140625" defaultRowHeight="15"/>
  <cols>
    <col min="1" max="1" width="173.8515625" style="164" customWidth="1"/>
    <col min="2" max="16384" width="9.140625" style="164" customWidth="1"/>
  </cols>
  <sheetData>
    <row r="1" ht="15">
      <c r="A1" s="163" t="s">
        <v>99</v>
      </c>
    </row>
    <row r="2" ht="15">
      <c r="A2" s="232" t="s">
        <v>249</v>
      </c>
    </row>
    <row r="3" ht="15">
      <c r="A3" s="165" t="s">
        <v>100</v>
      </c>
    </row>
    <row r="4" ht="15">
      <c r="A4" s="165" t="s">
        <v>101</v>
      </c>
    </row>
    <row r="5" ht="15">
      <c r="A5" s="165"/>
    </row>
    <row r="6" ht="15">
      <c r="A6" s="166" t="s">
        <v>102</v>
      </c>
    </row>
    <row r="7" ht="15">
      <c r="A7" s="165" t="s">
        <v>103</v>
      </c>
    </row>
    <row r="8" ht="15">
      <c r="A8" s="165" t="s">
        <v>104</v>
      </c>
    </row>
    <row r="9" ht="15">
      <c r="A9" s="165" t="s">
        <v>105</v>
      </c>
    </row>
    <row r="10" ht="15.75" customHeight="1">
      <c r="A10" s="165" t="s">
        <v>106</v>
      </c>
    </row>
    <row r="11" ht="15.75" customHeight="1">
      <c r="A11" s="165" t="s">
        <v>107</v>
      </c>
    </row>
    <row r="12" ht="15">
      <c r="A12" s="165" t="s">
        <v>108</v>
      </c>
    </row>
    <row r="13" ht="15">
      <c r="A13" s="165" t="s">
        <v>109</v>
      </c>
    </row>
    <row r="14" ht="15" customHeight="1">
      <c r="A14" s="165"/>
    </row>
    <row r="15" ht="15">
      <c r="A15" s="165"/>
    </row>
    <row r="16" ht="15">
      <c r="A16" s="165"/>
    </row>
    <row r="17" ht="15">
      <c r="A17" s="166" t="s">
        <v>110</v>
      </c>
    </row>
    <row r="18" ht="15">
      <c r="A18" s="165" t="s">
        <v>111</v>
      </c>
    </row>
    <row r="19" ht="15">
      <c r="A19" s="165" t="s">
        <v>112</v>
      </c>
    </row>
    <row r="20" ht="15">
      <c r="A20" s="165" t="s">
        <v>113</v>
      </c>
    </row>
    <row r="21" ht="15">
      <c r="A21" s="165"/>
    </row>
    <row r="22" ht="15">
      <c r="A22" s="166" t="s">
        <v>114</v>
      </c>
    </row>
    <row r="23" ht="15">
      <c r="A23" s="167" t="s">
        <v>115</v>
      </c>
    </row>
    <row r="24" ht="15">
      <c r="A24" s="168" t="s">
        <v>116</v>
      </c>
    </row>
    <row r="25" ht="15">
      <c r="A25" s="168" t="s">
        <v>117</v>
      </c>
    </row>
    <row r="26" ht="15">
      <c r="A26" s="168" t="s">
        <v>118</v>
      </c>
    </row>
    <row r="27" ht="15">
      <c r="A27" s="168" t="s">
        <v>119</v>
      </c>
    </row>
    <row r="28" ht="30">
      <c r="A28" s="168" t="s">
        <v>120</v>
      </c>
    </row>
    <row r="29" ht="15">
      <c r="A29" s="168" t="s">
        <v>121</v>
      </c>
    </row>
    <row r="30" ht="15" customHeight="1">
      <c r="A30" s="168" t="s">
        <v>122</v>
      </c>
    </row>
    <row r="31" ht="15">
      <c r="A31" s="168" t="s">
        <v>123</v>
      </c>
    </row>
    <row r="32" ht="15" customHeight="1">
      <c r="A32" s="165"/>
    </row>
    <row r="33" ht="15">
      <c r="A33" s="167" t="s">
        <v>124</v>
      </c>
    </row>
    <row r="34" ht="15">
      <c r="A34" s="167"/>
    </row>
    <row r="35" ht="15" customHeight="1">
      <c r="A35" s="167" t="s">
        <v>125</v>
      </c>
    </row>
    <row r="36" ht="15" customHeight="1">
      <c r="A36" s="167"/>
    </row>
    <row r="37" ht="15">
      <c r="A37" s="167" t="s">
        <v>126</v>
      </c>
    </row>
    <row r="38" ht="15">
      <c r="A38" s="167"/>
    </row>
    <row r="39" ht="15">
      <c r="A39" s="167" t="s">
        <v>127</v>
      </c>
    </row>
    <row r="40" ht="15">
      <c r="A40" s="167"/>
    </row>
    <row r="41" ht="15">
      <c r="A41" s="167" t="s">
        <v>128</v>
      </c>
    </row>
    <row r="42" ht="15">
      <c r="A42" s="168" t="s">
        <v>129</v>
      </c>
    </row>
    <row r="43" ht="15">
      <c r="A43" s="168" t="s">
        <v>130</v>
      </c>
    </row>
    <row r="44" ht="15" customHeight="1">
      <c r="A44" s="168" t="s">
        <v>131</v>
      </c>
    </row>
    <row r="45" ht="15">
      <c r="A45" s="168" t="s">
        <v>132</v>
      </c>
    </row>
    <row r="46" ht="15">
      <c r="A46" s="168" t="s">
        <v>133</v>
      </c>
    </row>
    <row r="47" ht="15">
      <c r="A47" s="168" t="s">
        <v>134</v>
      </c>
    </row>
    <row r="48" ht="15">
      <c r="A48" s="168" t="s">
        <v>135</v>
      </c>
    </row>
    <row r="49" ht="15" customHeight="1">
      <c r="A49" s="168" t="s">
        <v>136</v>
      </c>
    </row>
    <row r="50" ht="15">
      <c r="A50" s="168" t="s">
        <v>137</v>
      </c>
    </row>
    <row r="51" ht="15">
      <c r="A51" s="168" t="s">
        <v>138</v>
      </c>
    </row>
    <row r="52" ht="15" customHeight="1">
      <c r="A52" s="165"/>
    </row>
    <row r="53" ht="15">
      <c r="A53" s="165" t="s">
        <v>139</v>
      </c>
    </row>
    <row r="54" ht="15" customHeight="1">
      <c r="A54" s="165"/>
    </row>
    <row r="55" ht="15">
      <c r="A55" s="166" t="s">
        <v>140</v>
      </c>
    </row>
    <row r="56" ht="15">
      <c r="A56" s="165"/>
    </row>
    <row r="57" ht="15">
      <c r="A57" s="165" t="s">
        <v>141</v>
      </c>
    </row>
    <row r="58" ht="16.5" customHeight="1">
      <c r="A58" s="165"/>
    </row>
    <row r="59" ht="15">
      <c r="A59" s="165" t="s">
        <v>237</v>
      </c>
    </row>
    <row r="60" ht="15" customHeight="1">
      <c r="A60" s="165"/>
    </row>
    <row r="61" ht="15">
      <c r="A61" s="165" t="s">
        <v>142</v>
      </c>
    </row>
    <row r="62" ht="15" customHeight="1">
      <c r="A62" s="165"/>
    </row>
    <row r="63" ht="15">
      <c r="A63" s="166" t="s">
        <v>143</v>
      </c>
    </row>
    <row r="64" ht="15">
      <c r="A64" s="166"/>
    </row>
    <row r="65" ht="15">
      <c r="A65" s="166" t="s">
        <v>144</v>
      </c>
    </row>
    <row r="66" ht="15" customHeight="1"/>
  </sheetData>
  <sheetProtection sheet="1" objects="1" scenarios="1"/>
  <printOptions/>
  <pageMargins left="0.511811024" right="0.511811024" top="0.787401575" bottom="0.787401575" header="0.31496062" footer="0.3149606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B1:BP63"/>
  <sheetViews>
    <sheetView zoomScalePageLayoutView="0" workbookViewId="0" topLeftCell="A1">
      <selection activeCell="AN33" sqref="AN33:AO34"/>
    </sheetView>
  </sheetViews>
  <sheetFormatPr defaultColWidth="9.140625" defaultRowHeight="15"/>
  <cols>
    <col min="1" max="1" width="4.140625" style="169" customWidth="1"/>
    <col min="2" max="5" width="9.140625" style="169" customWidth="1"/>
    <col min="6" max="6" width="37.57421875" style="169" hidden="1" customWidth="1"/>
    <col min="7" max="7" width="9.140625" style="169" hidden="1" customWidth="1"/>
    <col min="8" max="8" width="5.57421875" style="169" hidden="1" customWidth="1"/>
    <col min="9" max="11" width="9.140625" style="169" hidden="1" customWidth="1"/>
    <col min="12" max="12" width="5.8515625" style="169" customWidth="1"/>
    <col min="13" max="13" width="6.140625" style="169" customWidth="1"/>
    <col min="14" max="14" width="1.421875" style="169" customWidth="1"/>
    <col min="15" max="15" width="0.85546875" style="169" hidden="1" customWidth="1"/>
    <col min="16" max="19" width="9.140625" style="169" hidden="1" customWidth="1"/>
    <col min="20" max="20" width="8.00390625" style="169" customWidth="1"/>
    <col min="21" max="21" width="2.00390625" style="169" customWidth="1"/>
    <col min="22" max="22" width="8.28125" style="169" hidden="1" customWidth="1"/>
    <col min="23" max="23" width="9.140625" style="169" hidden="1" customWidth="1"/>
    <col min="24" max="24" width="5.8515625" style="169" customWidth="1"/>
    <col min="25" max="25" width="6.421875" style="169" customWidth="1"/>
    <col min="26" max="26" width="7.7109375" style="169" hidden="1" customWidth="1"/>
    <col min="27" max="27" width="9.140625" style="169" hidden="1" customWidth="1"/>
    <col min="28" max="28" width="1.1484375" style="169" hidden="1" customWidth="1"/>
    <col min="29" max="31" width="9.140625" style="169" hidden="1" customWidth="1"/>
    <col min="32" max="33" width="5.7109375" style="169" customWidth="1"/>
    <col min="34" max="34" width="5.8515625" style="169" hidden="1" customWidth="1"/>
    <col min="35" max="39" width="9.140625" style="169" hidden="1" customWidth="1"/>
    <col min="40" max="40" width="5.57421875" style="169" customWidth="1"/>
    <col min="41" max="41" width="5.8515625" style="169" customWidth="1"/>
    <col min="42" max="42" width="2.28125" style="169" hidden="1" customWidth="1"/>
    <col min="43" max="46" width="9.140625" style="169" hidden="1" customWidth="1"/>
    <col min="47" max="47" width="5.00390625" style="169" customWidth="1"/>
    <col min="48" max="48" width="7.421875" style="169" customWidth="1"/>
    <col min="49" max="49" width="2.7109375" style="169" hidden="1" customWidth="1"/>
    <col min="50" max="53" width="9.140625" style="169" hidden="1" customWidth="1"/>
    <col min="54" max="54" width="5.421875" style="169" customWidth="1"/>
    <col min="55" max="55" width="6.421875" style="169" customWidth="1"/>
    <col min="56" max="56" width="2.8515625" style="169" hidden="1" customWidth="1"/>
    <col min="57" max="59" width="9.140625" style="169" hidden="1" customWidth="1"/>
    <col min="60" max="60" width="2.28125" style="169" hidden="1" customWidth="1"/>
    <col min="61" max="61" width="1.8515625" style="169" customWidth="1"/>
    <col min="62" max="62" width="3.28125" style="169" customWidth="1"/>
    <col min="63" max="63" width="0.2890625" style="169" hidden="1" customWidth="1"/>
    <col min="64" max="64" width="9.140625" style="169" hidden="1" customWidth="1"/>
    <col min="65" max="65" width="1.57421875" style="169" hidden="1" customWidth="1"/>
    <col min="66" max="66" width="2.421875" style="169" hidden="1" customWidth="1"/>
    <col min="67" max="67" width="9.140625" style="169" customWidth="1"/>
    <col min="68" max="68" width="0.2890625" style="169" customWidth="1"/>
    <col min="69" max="16384" width="9.140625" style="169" customWidth="1"/>
  </cols>
  <sheetData>
    <row r="1" spans="2:68" ht="15">
      <c r="B1" s="538" t="s">
        <v>145</v>
      </c>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c r="AU1" s="539"/>
      <c r="AV1" s="539"/>
      <c r="AW1" s="539"/>
      <c r="AX1" s="539"/>
      <c r="AY1" s="539"/>
      <c r="AZ1" s="539"/>
      <c r="BA1" s="539"/>
      <c r="BB1" s="539"/>
      <c r="BC1" s="539"/>
      <c r="BD1" s="539"/>
      <c r="BE1" s="539"/>
      <c r="BF1" s="539"/>
      <c r="BG1" s="539"/>
      <c r="BH1" s="539"/>
      <c r="BI1" s="539"/>
      <c r="BJ1" s="539"/>
      <c r="BK1" s="539"/>
      <c r="BL1" s="539"/>
      <c r="BM1" s="539"/>
      <c r="BN1" s="539"/>
      <c r="BO1" s="540"/>
      <c r="BP1" s="170"/>
    </row>
    <row r="2" spans="2:68" ht="15.75">
      <c r="B2" s="171"/>
      <c r="C2" s="202">
        <f>'1 DRE'!A1</f>
        <v>0</v>
      </c>
      <c r="D2" s="172"/>
      <c r="E2" s="172"/>
      <c r="F2" s="172"/>
      <c r="G2" s="172"/>
      <c r="H2" s="172"/>
      <c r="I2" s="172"/>
      <c r="J2" s="172"/>
      <c r="K2" s="172"/>
      <c r="L2" s="172"/>
      <c r="M2" s="172"/>
      <c r="N2" s="172"/>
      <c r="O2" s="173"/>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4"/>
      <c r="BP2" s="170"/>
    </row>
    <row r="3" spans="2:68" ht="15.75">
      <c r="B3" s="171"/>
      <c r="C3" s="175" t="s">
        <v>146</v>
      </c>
      <c r="D3" s="176"/>
      <c r="E3" s="172"/>
      <c r="F3" s="172"/>
      <c r="G3" s="172"/>
      <c r="H3" s="172"/>
      <c r="I3" s="172"/>
      <c r="J3" s="172"/>
      <c r="K3" s="172"/>
      <c r="L3" s="172"/>
      <c r="M3" s="172"/>
      <c r="N3" s="172"/>
      <c r="O3" s="173"/>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4"/>
      <c r="BP3" s="170"/>
    </row>
    <row r="4" spans="2:68" ht="15.75">
      <c r="B4" s="171"/>
      <c r="C4" s="175"/>
      <c r="D4" s="175"/>
      <c r="E4" s="172"/>
      <c r="F4" s="172"/>
      <c r="G4" s="172"/>
      <c r="H4" s="172"/>
      <c r="I4" s="172"/>
      <c r="J4" s="172"/>
      <c r="K4" s="172"/>
      <c r="L4" s="172"/>
      <c r="M4" s="172"/>
      <c r="N4" s="172"/>
      <c r="O4" s="173"/>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4"/>
      <c r="BP4" s="170"/>
    </row>
    <row r="5" spans="2:68" ht="15.75">
      <c r="B5" s="171"/>
      <c r="C5" s="541" t="s">
        <v>147</v>
      </c>
      <c r="D5" s="541"/>
      <c r="E5" s="541"/>
      <c r="F5" s="541"/>
      <c r="G5" s="541"/>
      <c r="H5" s="541"/>
      <c r="I5" s="541"/>
      <c r="J5" s="542"/>
      <c r="K5" s="542"/>
      <c r="L5" s="542"/>
      <c r="M5" s="542"/>
      <c r="N5" s="542"/>
      <c r="O5" s="542"/>
      <c r="P5" s="542"/>
      <c r="Q5" s="542"/>
      <c r="R5" s="177"/>
      <c r="S5" s="541" t="s">
        <v>148</v>
      </c>
      <c r="T5" s="541"/>
      <c r="U5" s="541"/>
      <c r="V5" s="541"/>
      <c r="W5" s="541"/>
      <c r="X5" s="541"/>
      <c r="Y5" s="541"/>
      <c r="Z5" s="541"/>
      <c r="AA5" s="541"/>
      <c r="AB5" s="541"/>
      <c r="AC5" s="541"/>
      <c r="AD5" s="178"/>
      <c r="AE5" s="178"/>
      <c r="AF5" s="543"/>
      <c r="AG5" s="543"/>
      <c r="AH5" s="543"/>
      <c r="AI5" s="543"/>
      <c r="AJ5" s="543"/>
      <c r="AK5" s="543"/>
      <c r="AL5" s="543"/>
      <c r="AM5" s="543"/>
      <c r="AN5" s="543"/>
      <c r="AO5" s="179"/>
      <c r="AP5" s="544"/>
      <c r="AQ5" s="544"/>
      <c r="AR5" s="544"/>
      <c r="AS5" s="544"/>
      <c r="AT5" s="544"/>
      <c r="AU5" s="544"/>
      <c r="AV5" s="544"/>
      <c r="AW5" s="544"/>
      <c r="AX5" s="544"/>
      <c r="AY5" s="544"/>
      <c r="AZ5" s="544"/>
      <c r="BA5" s="544"/>
      <c r="BB5" s="545"/>
      <c r="BC5" s="545"/>
      <c r="BD5" s="545"/>
      <c r="BE5" s="545"/>
      <c r="BF5" s="545"/>
      <c r="BG5" s="545"/>
      <c r="BH5" s="545"/>
      <c r="BI5" s="545"/>
      <c r="BJ5" s="545"/>
      <c r="BK5" s="545"/>
      <c r="BL5" s="545"/>
      <c r="BM5" s="545"/>
      <c r="BN5" s="545"/>
      <c r="BO5" s="174"/>
      <c r="BP5" s="170"/>
    </row>
    <row r="6" spans="2:68" ht="15.75">
      <c r="B6" s="171"/>
      <c r="C6" s="180"/>
      <c r="D6" s="176"/>
      <c r="E6" s="181"/>
      <c r="F6" s="181"/>
      <c r="G6" s="176"/>
      <c r="H6" s="177"/>
      <c r="I6" s="176"/>
      <c r="J6" s="177"/>
      <c r="K6" s="176"/>
      <c r="L6" s="177"/>
      <c r="M6" s="177"/>
      <c r="N6" s="177"/>
      <c r="O6" s="177"/>
      <c r="P6" s="177"/>
      <c r="Q6" s="177"/>
      <c r="R6" s="177"/>
      <c r="S6" s="177"/>
      <c r="T6" s="177"/>
      <c r="U6" s="177"/>
      <c r="V6" s="177"/>
      <c r="W6" s="177"/>
      <c r="X6" s="180"/>
      <c r="Y6" s="180"/>
      <c r="Z6" s="180"/>
      <c r="AA6" s="180"/>
      <c r="AB6" s="180"/>
      <c r="AC6" s="180"/>
      <c r="AD6" s="180"/>
      <c r="AE6" s="180"/>
      <c r="AF6" s="180"/>
      <c r="AG6" s="180"/>
      <c r="AH6" s="180"/>
      <c r="AI6" s="180"/>
      <c r="AJ6" s="180"/>
      <c r="AK6" s="180"/>
      <c r="AL6" s="180"/>
      <c r="AM6" s="180"/>
      <c r="AN6" s="179"/>
      <c r="AO6" s="179"/>
      <c r="AP6" s="179"/>
      <c r="AQ6" s="179"/>
      <c r="AR6" s="179"/>
      <c r="AS6" s="180"/>
      <c r="AT6" s="176"/>
      <c r="AU6" s="182"/>
      <c r="AV6" s="176"/>
      <c r="AW6" s="182"/>
      <c r="AX6" s="182"/>
      <c r="AY6" s="182"/>
      <c r="AZ6" s="182"/>
      <c r="BA6" s="182"/>
      <c r="BB6" s="182"/>
      <c r="BC6" s="182"/>
      <c r="BD6" s="182"/>
      <c r="BE6" s="182"/>
      <c r="BF6" s="182"/>
      <c r="BG6" s="182"/>
      <c r="BH6" s="182"/>
      <c r="BI6" s="182"/>
      <c r="BJ6" s="182"/>
      <c r="BK6" s="182"/>
      <c r="BL6" s="182"/>
      <c r="BM6" s="182"/>
      <c r="BN6" s="182"/>
      <c r="BO6" s="174"/>
      <c r="BP6" s="170"/>
    </row>
    <row r="7" spans="2:68" ht="16.5" thickBot="1">
      <c r="B7" s="171"/>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83"/>
      <c r="BA7" s="183"/>
      <c r="BB7" s="184"/>
      <c r="BC7" s="184"/>
      <c r="BD7" s="184"/>
      <c r="BE7" s="184"/>
      <c r="BF7" s="184"/>
      <c r="BG7" s="184"/>
      <c r="BH7" s="184"/>
      <c r="BI7" s="172"/>
      <c r="BJ7" s="172"/>
      <c r="BK7" s="172"/>
      <c r="BL7" s="185" t="s">
        <v>149</v>
      </c>
      <c r="BM7" s="185"/>
      <c r="BN7" s="185"/>
      <c r="BO7" s="186"/>
      <c r="BP7" s="170"/>
    </row>
    <row r="8" spans="2:68" ht="16.5" thickBot="1">
      <c r="B8" s="187"/>
      <c r="C8" s="546" t="s">
        <v>298</v>
      </c>
      <c r="D8" s="547"/>
      <c r="E8" s="547"/>
      <c r="F8" s="547"/>
      <c r="G8" s="547"/>
      <c r="H8" s="547"/>
      <c r="I8" s="547"/>
      <c r="J8" s="547"/>
      <c r="K8" s="547"/>
      <c r="L8" s="548" t="s">
        <v>150</v>
      </c>
      <c r="M8" s="549"/>
      <c r="N8" s="549"/>
      <c r="O8" s="549"/>
      <c r="P8" s="549"/>
      <c r="Q8" s="549"/>
      <c r="R8" s="549"/>
      <c r="S8" s="549"/>
      <c r="T8" s="549"/>
      <c r="U8" s="549"/>
      <c r="V8" s="549"/>
      <c r="W8" s="549"/>
      <c r="X8" s="549"/>
      <c r="Y8" s="550"/>
      <c r="Z8" s="188"/>
      <c r="AA8" s="188"/>
      <c r="AB8" s="188"/>
      <c r="AC8" s="188"/>
      <c r="AD8" s="188"/>
      <c r="AE8" s="188"/>
      <c r="AF8" s="548" t="s">
        <v>151</v>
      </c>
      <c r="AG8" s="549"/>
      <c r="AH8" s="549"/>
      <c r="AI8" s="549"/>
      <c r="AJ8" s="549"/>
      <c r="AK8" s="549"/>
      <c r="AL8" s="549"/>
      <c r="AM8" s="549"/>
      <c r="AN8" s="549"/>
      <c r="AO8" s="549"/>
      <c r="AP8" s="549"/>
      <c r="AQ8" s="549"/>
      <c r="AR8" s="549"/>
      <c r="AS8" s="549"/>
      <c r="AT8" s="549"/>
      <c r="AU8" s="549"/>
      <c r="AV8" s="549"/>
      <c r="AW8" s="549"/>
      <c r="AX8" s="549"/>
      <c r="AY8" s="549"/>
      <c r="AZ8" s="549"/>
      <c r="BA8" s="549"/>
      <c r="BB8" s="549"/>
      <c r="BC8" s="549"/>
      <c r="BD8" s="549"/>
      <c r="BE8" s="549"/>
      <c r="BF8" s="549"/>
      <c r="BG8" s="549"/>
      <c r="BH8" s="549"/>
      <c r="BI8" s="549"/>
      <c r="BJ8" s="549"/>
      <c r="BK8" s="549"/>
      <c r="BL8" s="549"/>
      <c r="BM8" s="549"/>
      <c r="BN8" s="549"/>
      <c r="BO8" s="550"/>
      <c r="BP8" s="170"/>
    </row>
    <row r="9" spans="2:68" ht="15.75" customHeight="1" thickBot="1">
      <c r="B9" s="187"/>
      <c r="C9" s="547"/>
      <c r="D9" s="547"/>
      <c r="E9" s="547"/>
      <c r="F9" s="547"/>
      <c r="G9" s="547"/>
      <c r="H9" s="547"/>
      <c r="I9" s="547"/>
      <c r="J9" s="547"/>
      <c r="K9" s="547"/>
      <c r="L9" s="551" t="s">
        <v>73</v>
      </c>
      <c r="M9" s="551"/>
      <c r="N9" s="551"/>
      <c r="O9" s="551"/>
      <c r="P9" s="551"/>
      <c r="Q9" s="551"/>
      <c r="R9" s="551"/>
      <c r="S9" s="551"/>
      <c r="T9" s="547" t="s">
        <v>152</v>
      </c>
      <c r="U9" s="547"/>
      <c r="V9" s="547"/>
      <c r="W9" s="547"/>
      <c r="X9" s="189" t="s">
        <v>153</v>
      </c>
      <c r="Y9" s="190"/>
      <c r="Z9" s="190"/>
      <c r="AA9" s="190"/>
      <c r="AB9" s="190"/>
      <c r="AC9" s="190"/>
      <c r="AD9" s="190"/>
      <c r="AE9" s="191"/>
      <c r="AF9" s="547" t="s">
        <v>154</v>
      </c>
      <c r="AG9" s="547"/>
      <c r="AH9" s="547"/>
      <c r="AI9" s="547"/>
      <c r="AJ9" s="547"/>
      <c r="AK9" s="547"/>
      <c r="AL9" s="547"/>
      <c r="AM9" s="547"/>
      <c r="AN9" s="552" t="s">
        <v>155</v>
      </c>
      <c r="AO9" s="552"/>
      <c r="AP9" s="552"/>
      <c r="AQ9" s="552"/>
      <c r="AR9" s="552"/>
      <c r="AS9" s="552"/>
      <c r="AT9" s="552"/>
      <c r="AU9" s="552"/>
      <c r="AV9" s="552"/>
      <c r="AW9" s="552"/>
      <c r="AX9" s="552"/>
      <c r="AY9" s="552"/>
      <c r="AZ9" s="552"/>
      <c r="BA9" s="552"/>
      <c r="BB9" s="552"/>
      <c r="BC9" s="552"/>
      <c r="BD9" s="552"/>
      <c r="BE9" s="552"/>
      <c r="BF9" s="552"/>
      <c r="BG9" s="552"/>
      <c r="BH9" s="552"/>
      <c r="BI9" s="552"/>
      <c r="BJ9" s="552"/>
      <c r="BK9" s="552"/>
      <c r="BL9" s="552"/>
      <c r="BM9" s="552"/>
      <c r="BN9" s="552"/>
      <c r="BO9" s="552"/>
      <c r="BP9" s="170"/>
    </row>
    <row r="10" spans="2:68" ht="15.75" customHeight="1" thickBot="1">
      <c r="B10" s="187"/>
      <c r="C10" s="547"/>
      <c r="D10" s="547"/>
      <c r="E10" s="547"/>
      <c r="F10" s="547"/>
      <c r="G10" s="547"/>
      <c r="H10" s="547"/>
      <c r="I10" s="547"/>
      <c r="J10" s="547"/>
      <c r="K10" s="547"/>
      <c r="L10" s="551"/>
      <c r="M10" s="551"/>
      <c r="N10" s="551"/>
      <c r="O10" s="551"/>
      <c r="P10" s="551"/>
      <c r="Q10" s="551"/>
      <c r="R10" s="551"/>
      <c r="S10" s="551"/>
      <c r="T10" s="547"/>
      <c r="U10" s="547"/>
      <c r="V10" s="547"/>
      <c r="W10" s="547"/>
      <c r="X10" s="192"/>
      <c r="Y10" s="193" t="s">
        <v>156</v>
      </c>
      <c r="Z10" s="193"/>
      <c r="AA10" s="193"/>
      <c r="AB10" s="193"/>
      <c r="AC10" s="193"/>
      <c r="AD10" s="193"/>
      <c r="AE10" s="194"/>
      <c r="AF10" s="547"/>
      <c r="AG10" s="547"/>
      <c r="AH10" s="547"/>
      <c r="AI10" s="547"/>
      <c r="AJ10" s="547"/>
      <c r="AK10" s="547"/>
      <c r="AL10" s="547"/>
      <c r="AM10" s="547"/>
      <c r="AN10" s="195" t="s">
        <v>157</v>
      </c>
      <c r="AO10" s="195"/>
      <c r="AP10" s="195"/>
      <c r="AQ10" s="195"/>
      <c r="AR10" s="195"/>
      <c r="AS10" s="195"/>
      <c r="AT10" s="195"/>
      <c r="AU10" s="195"/>
      <c r="AV10" s="195"/>
      <c r="AW10" s="195"/>
      <c r="AX10" s="195"/>
      <c r="AY10" s="195"/>
      <c r="AZ10" s="195"/>
      <c r="BA10" s="195"/>
      <c r="BB10" s="195"/>
      <c r="BC10" s="195"/>
      <c r="BD10" s="195"/>
      <c r="BE10" s="195"/>
      <c r="BF10" s="195"/>
      <c r="BG10" s="195"/>
      <c r="BH10" s="195"/>
      <c r="BI10" s="553"/>
      <c r="BJ10" s="554"/>
      <c r="BK10" s="554"/>
      <c r="BL10" s="554"/>
      <c r="BM10" s="554"/>
      <c r="BN10" s="554"/>
      <c r="BO10" s="555"/>
      <c r="BP10" s="170"/>
    </row>
    <row r="11" spans="2:68" ht="16.5" thickBot="1">
      <c r="B11" s="187"/>
      <c r="C11" s="547"/>
      <c r="D11" s="547"/>
      <c r="E11" s="547"/>
      <c r="F11" s="547"/>
      <c r="G11" s="547"/>
      <c r="H11" s="547"/>
      <c r="I11" s="547"/>
      <c r="J11" s="547"/>
      <c r="K11" s="547"/>
      <c r="L11" s="551"/>
      <c r="M11" s="551"/>
      <c r="N11" s="551"/>
      <c r="O11" s="551"/>
      <c r="P11" s="551"/>
      <c r="Q11" s="551"/>
      <c r="R11" s="551"/>
      <c r="S11" s="551"/>
      <c r="T11" s="547"/>
      <c r="U11" s="547"/>
      <c r="V11" s="547"/>
      <c r="W11" s="547"/>
      <c r="X11" s="196" t="s">
        <v>158</v>
      </c>
      <c r="Y11" s="193"/>
      <c r="Z11" s="193"/>
      <c r="AA11" s="193"/>
      <c r="AB11" s="193"/>
      <c r="AC11" s="193"/>
      <c r="AD11" s="193"/>
      <c r="AE11" s="194"/>
      <c r="AF11" s="547"/>
      <c r="AG11" s="547"/>
      <c r="AH11" s="547"/>
      <c r="AI11" s="547"/>
      <c r="AJ11" s="547"/>
      <c r="AK11" s="547"/>
      <c r="AL11" s="547"/>
      <c r="AM11" s="547"/>
      <c r="AN11" s="547" t="s">
        <v>159</v>
      </c>
      <c r="AO11" s="547"/>
      <c r="AP11" s="547"/>
      <c r="AQ11" s="547"/>
      <c r="AR11" s="547"/>
      <c r="AS11" s="547"/>
      <c r="AT11" s="547"/>
      <c r="AU11" s="547" t="s">
        <v>160</v>
      </c>
      <c r="AV11" s="547"/>
      <c r="AW11" s="547"/>
      <c r="AX11" s="547"/>
      <c r="AY11" s="547"/>
      <c r="AZ11" s="547"/>
      <c r="BA11" s="547"/>
      <c r="BB11" s="547" t="s">
        <v>161</v>
      </c>
      <c r="BC11" s="547"/>
      <c r="BD11" s="547"/>
      <c r="BE11" s="547"/>
      <c r="BF11" s="547"/>
      <c r="BG11" s="547"/>
      <c r="BH11" s="547"/>
      <c r="BI11" s="547" t="s">
        <v>162</v>
      </c>
      <c r="BJ11" s="556"/>
      <c r="BK11" s="556"/>
      <c r="BL11" s="556"/>
      <c r="BM11" s="556"/>
      <c r="BN11" s="556"/>
      <c r="BO11" s="556"/>
      <c r="BP11" s="170"/>
    </row>
    <row r="12" spans="2:68" ht="16.5" thickBot="1">
      <c r="B12" s="187"/>
      <c r="C12" s="547"/>
      <c r="D12" s="547"/>
      <c r="E12" s="547"/>
      <c r="F12" s="547"/>
      <c r="G12" s="547"/>
      <c r="H12" s="547"/>
      <c r="I12" s="547"/>
      <c r="J12" s="547"/>
      <c r="K12" s="547"/>
      <c r="L12" s="551"/>
      <c r="M12" s="551"/>
      <c r="N12" s="551"/>
      <c r="O12" s="551"/>
      <c r="P12" s="551"/>
      <c r="Q12" s="551"/>
      <c r="R12" s="551"/>
      <c r="S12" s="551"/>
      <c r="T12" s="547"/>
      <c r="U12" s="547"/>
      <c r="V12" s="547"/>
      <c r="W12" s="547"/>
      <c r="X12" s="557" t="s">
        <v>163</v>
      </c>
      <c r="Y12" s="558"/>
      <c r="Z12" s="197"/>
      <c r="AA12" s="197"/>
      <c r="AB12" s="197"/>
      <c r="AC12" s="197"/>
      <c r="AD12" s="197"/>
      <c r="AE12" s="198"/>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7"/>
      <c r="BG12" s="547"/>
      <c r="BH12" s="547"/>
      <c r="BI12" s="556"/>
      <c r="BJ12" s="556"/>
      <c r="BK12" s="556"/>
      <c r="BL12" s="556"/>
      <c r="BM12" s="556"/>
      <c r="BN12" s="556"/>
      <c r="BO12" s="556"/>
      <c r="BP12" s="170"/>
    </row>
    <row r="13" spans="2:68" ht="15" customHeight="1" thickBot="1">
      <c r="B13" s="559" t="s">
        <v>164</v>
      </c>
      <c r="C13" s="561" t="s">
        <v>165</v>
      </c>
      <c r="D13" s="561"/>
      <c r="E13" s="561"/>
      <c r="F13" s="561"/>
      <c r="G13" s="561"/>
      <c r="H13" s="561"/>
      <c r="I13" s="561"/>
      <c r="J13" s="561"/>
      <c r="K13" s="561"/>
      <c r="L13" s="562">
        <f>X13+AF13</f>
        <v>0</v>
      </c>
      <c r="M13" s="562"/>
      <c r="N13" s="562"/>
      <c r="O13" s="562"/>
      <c r="P13" s="562"/>
      <c r="Q13" s="562"/>
      <c r="R13" s="562"/>
      <c r="S13" s="562"/>
      <c r="T13" s="563">
        <f>IF($L$51&lt;&gt;0,(L13/$L$51*100),0)</f>
        <v>0</v>
      </c>
      <c r="U13" s="563"/>
      <c r="V13" s="563"/>
      <c r="W13" s="563"/>
      <c r="X13" s="562">
        <f>SUM(X15:AE32)</f>
        <v>0</v>
      </c>
      <c r="Y13" s="562"/>
      <c r="Z13" s="562"/>
      <c r="AA13" s="562"/>
      <c r="AB13" s="562"/>
      <c r="AC13" s="562"/>
      <c r="AD13" s="562"/>
      <c r="AE13" s="562"/>
      <c r="AF13" s="562">
        <f>SUM(AF15:AM32)</f>
        <v>0</v>
      </c>
      <c r="AG13" s="562"/>
      <c r="AH13" s="562"/>
      <c r="AI13" s="562"/>
      <c r="AJ13" s="562"/>
      <c r="AK13" s="562"/>
      <c r="AL13" s="562"/>
      <c r="AM13" s="562"/>
      <c r="AN13" s="562">
        <f>SUM(AN15:AT32)</f>
        <v>0</v>
      </c>
      <c r="AO13" s="562"/>
      <c r="AP13" s="562"/>
      <c r="AQ13" s="562"/>
      <c r="AR13" s="562"/>
      <c r="AS13" s="562"/>
      <c r="AT13" s="562"/>
      <c r="AU13" s="562">
        <f>SUM(AU15:BA32)</f>
        <v>0</v>
      </c>
      <c r="AV13" s="562"/>
      <c r="AW13" s="562"/>
      <c r="AX13" s="562"/>
      <c r="AY13" s="562"/>
      <c r="AZ13" s="562"/>
      <c r="BA13" s="562"/>
      <c r="BB13" s="562">
        <f>SUM(BB15:BH32)</f>
        <v>0</v>
      </c>
      <c r="BC13" s="562"/>
      <c r="BD13" s="562"/>
      <c r="BE13" s="562"/>
      <c r="BF13" s="562"/>
      <c r="BG13" s="562"/>
      <c r="BH13" s="562"/>
      <c r="BI13" s="564">
        <f>SUM(BI15:BO32)</f>
        <v>0</v>
      </c>
      <c r="BJ13" s="565"/>
      <c r="BK13" s="565"/>
      <c r="BL13" s="565"/>
      <c r="BM13" s="565"/>
      <c r="BN13" s="565"/>
      <c r="BO13" s="565"/>
      <c r="BP13" s="170"/>
    </row>
    <row r="14" spans="2:68" ht="15.75" thickBot="1">
      <c r="B14" s="559"/>
      <c r="C14" s="561"/>
      <c r="D14" s="561"/>
      <c r="E14" s="561"/>
      <c r="F14" s="561"/>
      <c r="G14" s="561"/>
      <c r="H14" s="561"/>
      <c r="I14" s="561"/>
      <c r="J14" s="561"/>
      <c r="K14" s="561"/>
      <c r="L14" s="562"/>
      <c r="M14" s="562"/>
      <c r="N14" s="562"/>
      <c r="O14" s="562"/>
      <c r="P14" s="562"/>
      <c r="Q14" s="562"/>
      <c r="R14" s="562"/>
      <c r="S14" s="562"/>
      <c r="T14" s="563"/>
      <c r="U14" s="563"/>
      <c r="V14" s="563"/>
      <c r="W14" s="563"/>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562"/>
      <c r="AV14" s="562"/>
      <c r="AW14" s="562"/>
      <c r="AX14" s="562"/>
      <c r="AY14" s="562"/>
      <c r="AZ14" s="562"/>
      <c r="BA14" s="562"/>
      <c r="BB14" s="562"/>
      <c r="BC14" s="562"/>
      <c r="BD14" s="562"/>
      <c r="BE14" s="562"/>
      <c r="BF14" s="562"/>
      <c r="BG14" s="562"/>
      <c r="BH14" s="562"/>
      <c r="BI14" s="565"/>
      <c r="BJ14" s="565"/>
      <c r="BK14" s="565"/>
      <c r="BL14" s="565"/>
      <c r="BM14" s="565"/>
      <c r="BN14" s="565"/>
      <c r="BO14" s="565"/>
      <c r="BP14" s="170"/>
    </row>
    <row r="15" spans="2:68" ht="16.5" thickBot="1" thickTop="1">
      <c r="B15" s="559"/>
      <c r="C15" s="566" t="s">
        <v>166</v>
      </c>
      <c r="D15" s="566"/>
      <c r="E15" s="566"/>
      <c r="F15" s="566"/>
      <c r="G15" s="566"/>
      <c r="H15" s="566"/>
      <c r="I15" s="566"/>
      <c r="J15" s="566"/>
      <c r="K15" s="566"/>
      <c r="L15" s="567">
        <f>SUM(AN15:BO16)+X15</f>
        <v>0</v>
      </c>
      <c r="M15" s="567"/>
      <c r="N15" s="567"/>
      <c r="O15" s="567"/>
      <c r="P15" s="567"/>
      <c r="Q15" s="567"/>
      <c r="R15" s="567"/>
      <c r="S15" s="567"/>
      <c r="T15" s="568">
        <f>IF($L$51&lt;&gt;0,(L15/$L$51*100),0)</f>
        <v>0</v>
      </c>
      <c r="U15" s="568"/>
      <c r="V15" s="568"/>
      <c r="W15" s="568"/>
      <c r="X15" s="569"/>
      <c r="Y15" s="570"/>
      <c r="Z15" s="272"/>
      <c r="AA15" s="272"/>
      <c r="AB15" s="272"/>
      <c r="AC15" s="272"/>
      <c r="AD15" s="272"/>
      <c r="AE15" s="272"/>
      <c r="AF15" s="567">
        <f>L15-X15</f>
        <v>0</v>
      </c>
      <c r="AG15" s="567"/>
      <c r="AH15" s="567"/>
      <c r="AI15" s="567"/>
      <c r="AJ15" s="567"/>
      <c r="AK15" s="567"/>
      <c r="AL15" s="567"/>
      <c r="AM15" s="567"/>
      <c r="AN15" s="569"/>
      <c r="AO15" s="570"/>
      <c r="AP15" s="569"/>
      <c r="AQ15" s="570"/>
      <c r="AR15" s="569"/>
      <c r="AS15" s="570"/>
      <c r="AT15" s="273"/>
      <c r="AU15" s="573"/>
      <c r="AV15" s="573"/>
      <c r="AW15" s="274"/>
      <c r="AX15" s="569"/>
      <c r="AY15" s="570"/>
      <c r="AZ15" s="569"/>
      <c r="BA15" s="570"/>
      <c r="BB15" s="569"/>
      <c r="BC15" s="570"/>
      <c r="BD15" s="569"/>
      <c r="BE15" s="570"/>
      <c r="BF15" s="569"/>
      <c r="BG15" s="570"/>
      <c r="BH15" s="273"/>
      <c r="BI15" s="573"/>
      <c r="BJ15" s="573"/>
      <c r="BK15" s="573"/>
      <c r="BL15" s="573"/>
      <c r="BM15" s="573"/>
      <c r="BN15" s="573"/>
      <c r="BO15" s="575"/>
      <c r="BP15" s="170"/>
    </row>
    <row r="16" spans="2:68" ht="16.5" thickBot="1" thickTop="1">
      <c r="B16" s="559"/>
      <c r="C16" s="566"/>
      <c r="D16" s="566"/>
      <c r="E16" s="566"/>
      <c r="F16" s="566"/>
      <c r="G16" s="566"/>
      <c r="H16" s="566"/>
      <c r="I16" s="566"/>
      <c r="J16" s="566"/>
      <c r="K16" s="566"/>
      <c r="L16" s="567"/>
      <c r="M16" s="567"/>
      <c r="N16" s="567"/>
      <c r="O16" s="567"/>
      <c r="P16" s="567"/>
      <c r="Q16" s="567"/>
      <c r="R16" s="567"/>
      <c r="S16" s="567"/>
      <c r="T16" s="568"/>
      <c r="U16" s="568"/>
      <c r="V16" s="568"/>
      <c r="W16" s="568"/>
      <c r="X16" s="571"/>
      <c r="Y16" s="572"/>
      <c r="Z16" s="272"/>
      <c r="AA16" s="272"/>
      <c r="AB16" s="272"/>
      <c r="AC16" s="272"/>
      <c r="AD16" s="272"/>
      <c r="AE16" s="272"/>
      <c r="AF16" s="567"/>
      <c r="AG16" s="567"/>
      <c r="AH16" s="567"/>
      <c r="AI16" s="567"/>
      <c r="AJ16" s="567"/>
      <c r="AK16" s="567"/>
      <c r="AL16" s="567"/>
      <c r="AM16" s="567"/>
      <c r="AN16" s="571"/>
      <c r="AO16" s="572"/>
      <c r="AP16" s="571"/>
      <c r="AQ16" s="572"/>
      <c r="AR16" s="571"/>
      <c r="AS16" s="572"/>
      <c r="AT16" s="275"/>
      <c r="AU16" s="574"/>
      <c r="AV16" s="574"/>
      <c r="AW16" s="276"/>
      <c r="AX16" s="571"/>
      <c r="AY16" s="572"/>
      <c r="AZ16" s="571"/>
      <c r="BA16" s="572"/>
      <c r="BB16" s="571"/>
      <c r="BC16" s="572"/>
      <c r="BD16" s="571"/>
      <c r="BE16" s="572"/>
      <c r="BF16" s="571"/>
      <c r="BG16" s="572"/>
      <c r="BH16" s="275"/>
      <c r="BI16" s="574"/>
      <c r="BJ16" s="574"/>
      <c r="BK16" s="574"/>
      <c r="BL16" s="574"/>
      <c r="BM16" s="574"/>
      <c r="BN16" s="574"/>
      <c r="BO16" s="576"/>
      <c r="BP16" s="170"/>
    </row>
    <row r="17" spans="2:68" ht="16.5" thickBot="1" thickTop="1">
      <c r="B17" s="559"/>
      <c r="C17" s="566" t="s">
        <v>167</v>
      </c>
      <c r="D17" s="566"/>
      <c r="E17" s="566"/>
      <c r="F17" s="566"/>
      <c r="G17" s="566"/>
      <c r="H17" s="566"/>
      <c r="I17" s="566"/>
      <c r="J17" s="566"/>
      <c r="K17" s="566"/>
      <c r="L17" s="567">
        <f>SUM(AN17:BO18)+X17</f>
        <v>0</v>
      </c>
      <c r="M17" s="567"/>
      <c r="N17" s="567"/>
      <c r="O17" s="567"/>
      <c r="P17" s="567"/>
      <c r="Q17" s="567"/>
      <c r="R17" s="567"/>
      <c r="S17" s="567"/>
      <c r="T17" s="568">
        <f>IF($L$51&lt;&gt;0,(L17/$L$51*100),0)</f>
        <v>0</v>
      </c>
      <c r="U17" s="568"/>
      <c r="V17" s="568"/>
      <c r="W17" s="568"/>
      <c r="X17" s="569"/>
      <c r="Y17" s="570"/>
      <c r="Z17" s="577"/>
      <c r="AA17" s="578"/>
      <c r="AB17" s="577"/>
      <c r="AC17" s="578"/>
      <c r="AD17" s="577"/>
      <c r="AE17" s="578"/>
      <c r="AF17" s="567">
        <f>L17-X17</f>
        <v>0</v>
      </c>
      <c r="AG17" s="567"/>
      <c r="AH17" s="567"/>
      <c r="AI17" s="567"/>
      <c r="AJ17" s="567"/>
      <c r="AK17" s="567"/>
      <c r="AL17" s="567"/>
      <c r="AM17" s="567"/>
      <c r="AN17" s="569"/>
      <c r="AO17" s="570"/>
      <c r="AP17" s="569"/>
      <c r="AQ17" s="570"/>
      <c r="AR17" s="569"/>
      <c r="AS17" s="570"/>
      <c r="AT17" s="273"/>
      <c r="AU17" s="573"/>
      <c r="AV17" s="573"/>
      <c r="AW17" s="274"/>
      <c r="AX17" s="569"/>
      <c r="AY17" s="570"/>
      <c r="AZ17" s="569"/>
      <c r="BA17" s="570"/>
      <c r="BB17" s="569"/>
      <c r="BC17" s="570"/>
      <c r="BD17" s="569"/>
      <c r="BE17" s="570"/>
      <c r="BF17" s="569"/>
      <c r="BG17" s="570"/>
      <c r="BH17" s="273"/>
      <c r="BI17" s="573"/>
      <c r="BJ17" s="573"/>
      <c r="BK17" s="573"/>
      <c r="BL17" s="573"/>
      <c r="BM17" s="573"/>
      <c r="BN17" s="573"/>
      <c r="BO17" s="575"/>
      <c r="BP17" s="170"/>
    </row>
    <row r="18" spans="2:68" ht="15.75" thickBot="1">
      <c r="B18" s="559"/>
      <c r="C18" s="566"/>
      <c r="D18" s="566"/>
      <c r="E18" s="566"/>
      <c r="F18" s="566"/>
      <c r="G18" s="566"/>
      <c r="H18" s="566"/>
      <c r="I18" s="566"/>
      <c r="J18" s="566"/>
      <c r="K18" s="566"/>
      <c r="L18" s="567"/>
      <c r="M18" s="567"/>
      <c r="N18" s="567"/>
      <c r="O18" s="567"/>
      <c r="P18" s="567"/>
      <c r="Q18" s="567"/>
      <c r="R18" s="567"/>
      <c r="S18" s="567"/>
      <c r="T18" s="568"/>
      <c r="U18" s="568"/>
      <c r="V18" s="568"/>
      <c r="W18" s="568"/>
      <c r="X18" s="571"/>
      <c r="Y18" s="572"/>
      <c r="Z18" s="579"/>
      <c r="AA18" s="580"/>
      <c r="AB18" s="579"/>
      <c r="AC18" s="580"/>
      <c r="AD18" s="579"/>
      <c r="AE18" s="580"/>
      <c r="AF18" s="567"/>
      <c r="AG18" s="567"/>
      <c r="AH18" s="567"/>
      <c r="AI18" s="567"/>
      <c r="AJ18" s="567"/>
      <c r="AK18" s="567"/>
      <c r="AL18" s="567"/>
      <c r="AM18" s="567"/>
      <c r="AN18" s="571"/>
      <c r="AO18" s="572"/>
      <c r="AP18" s="571"/>
      <c r="AQ18" s="572"/>
      <c r="AR18" s="571"/>
      <c r="AS18" s="572"/>
      <c r="AT18" s="277"/>
      <c r="AU18" s="574"/>
      <c r="AV18" s="574"/>
      <c r="AW18" s="276"/>
      <c r="AX18" s="571"/>
      <c r="AY18" s="572"/>
      <c r="AZ18" s="571"/>
      <c r="BA18" s="572"/>
      <c r="BB18" s="571"/>
      <c r="BC18" s="572"/>
      <c r="BD18" s="571"/>
      <c r="BE18" s="572"/>
      <c r="BF18" s="571"/>
      <c r="BG18" s="572"/>
      <c r="BH18" s="275"/>
      <c r="BI18" s="574"/>
      <c r="BJ18" s="574"/>
      <c r="BK18" s="574"/>
      <c r="BL18" s="574"/>
      <c r="BM18" s="574"/>
      <c r="BN18" s="574"/>
      <c r="BO18" s="576"/>
      <c r="BP18" s="170"/>
    </row>
    <row r="19" spans="2:68" ht="16.5" thickBot="1" thickTop="1">
      <c r="B19" s="559"/>
      <c r="C19" s="566" t="s">
        <v>168</v>
      </c>
      <c r="D19" s="566"/>
      <c r="E19" s="566"/>
      <c r="F19" s="566"/>
      <c r="G19" s="566"/>
      <c r="H19" s="566"/>
      <c r="I19" s="566"/>
      <c r="J19" s="566"/>
      <c r="K19" s="566"/>
      <c r="L19" s="567">
        <f>SUM(AN19:BO20)+X19</f>
        <v>0</v>
      </c>
      <c r="M19" s="567"/>
      <c r="N19" s="567"/>
      <c r="O19" s="567"/>
      <c r="P19" s="567"/>
      <c r="Q19" s="567"/>
      <c r="R19" s="567"/>
      <c r="S19" s="567"/>
      <c r="T19" s="568">
        <f>IF($L$51&lt;&gt;0,(L19/$L$51*100),0)</f>
        <v>0</v>
      </c>
      <c r="U19" s="568"/>
      <c r="V19" s="568"/>
      <c r="W19" s="568"/>
      <c r="X19" s="569"/>
      <c r="Y19" s="570"/>
      <c r="Z19" s="577"/>
      <c r="AA19" s="578"/>
      <c r="AB19" s="577"/>
      <c r="AC19" s="578"/>
      <c r="AD19" s="577"/>
      <c r="AE19" s="578"/>
      <c r="AF19" s="567">
        <f>L19-X19</f>
        <v>0</v>
      </c>
      <c r="AG19" s="567"/>
      <c r="AH19" s="567"/>
      <c r="AI19" s="567"/>
      <c r="AJ19" s="567"/>
      <c r="AK19" s="567"/>
      <c r="AL19" s="567"/>
      <c r="AM19" s="567"/>
      <c r="AN19" s="569"/>
      <c r="AO19" s="570"/>
      <c r="AP19" s="569"/>
      <c r="AQ19" s="570"/>
      <c r="AR19" s="569"/>
      <c r="AS19" s="570"/>
      <c r="AT19" s="273"/>
      <c r="AU19" s="573"/>
      <c r="AV19" s="573"/>
      <c r="AW19" s="274"/>
      <c r="AX19" s="569"/>
      <c r="AY19" s="570"/>
      <c r="AZ19" s="569"/>
      <c r="BA19" s="570"/>
      <c r="BB19" s="569"/>
      <c r="BC19" s="570"/>
      <c r="BD19" s="569"/>
      <c r="BE19" s="570"/>
      <c r="BF19" s="569"/>
      <c r="BG19" s="570"/>
      <c r="BH19" s="273"/>
      <c r="BI19" s="573"/>
      <c r="BJ19" s="573"/>
      <c r="BK19" s="573"/>
      <c r="BL19" s="573"/>
      <c r="BM19" s="573"/>
      <c r="BN19" s="573"/>
      <c r="BO19" s="575"/>
      <c r="BP19" s="170"/>
    </row>
    <row r="20" spans="2:68" ht="15.75" thickBot="1">
      <c r="B20" s="559"/>
      <c r="C20" s="566"/>
      <c r="D20" s="566"/>
      <c r="E20" s="566"/>
      <c r="F20" s="566"/>
      <c r="G20" s="566"/>
      <c r="H20" s="566"/>
      <c r="I20" s="566"/>
      <c r="J20" s="566"/>
      <c r="K20" s="566"/>
      <c r="L20" s="567"/>
      <c r="M20" s="567"/>
      <c r="N20" s="567"/>
      <c r="O20" s="567"/>
      <c r="P20" s="567"/>
      <c r="Q20" s="567"/>
      <c r="R20" s="567"/>
      <c r="S20" s="567"/>
      <c r="T20" s="568"/>
      <c r="U20" s="568"/>
      <c r="V20" s="568"/>
      <c r="W20" s="568"/>
      <c r="X20" s="571"/>
      <c r="Y20" s="572"/>
      <c r="Z20" s="579"/>
      <c r="AA20" s="580"/>
      <c r="AB20" s="579"/>
      <c r="AC20" s="580"/>
      <c r="AD20" s="579"/>
      <c r="AE20" s="580"/>
      <c r="AF20" s="567"/>
      <c r="AG20" s="567"/>
      <c r="AH20" s="567"/>
      <c r="AI20" s="567"/>
      <c r="AJ20" s="567"/>
      <c r="AK20" s="567"/>
      <c r="AL20" s="567"/>
      <c r="AM20" s="567"/>
      <c r="AN20" s="571"/>
      <c r="AO20" s="572"/>
      <c r="AP20" s="571"/>
      <c r="AQ20" s="572"/>
      <c r="AR20" s="571"/>
      <c r="AS20" s="572"/>
      <c r="AT20" s="275"/>
      <c r="AU20" s="574"/>
      <c r="AV20" s="574"/>
      <c r="AW20" s="276"/>
      <c r="AX20" s="571"/>
      <c r="AY20" s="572"/>
      <c r="AZ20" s="571"/>
      <c r="BA20" s="572"/>
      <c r="BB20" s="571"/>
      <c r="BC20" s="572"/>
      <c r="BD20" s="571"/>
      <c r="BE20" s="572"/>
      <c r="BF20" s="571"/>
      <c r="BG20" s="572"/>
      <c r="BH20" s="275"/>
      <c r="BI20" s="574"/>
      <c r="BJ20" s="574"/>
      <c r="BK20" s="574"/>
      <c r="BL20" s="574"/>
      <c r="BM20" s="574"/>
      <c r="BN20" s="574"/>
      <c r="BO20" s="576"/>
      <c r="BP20" s="170"/>
    </row>
    <row r="21" spans="2:68" ht="16.5" thickBot="1" thickTop="1">
      <c r="B21" s="559"/>
      <c r="C21" s="566" t="s">
        <v>169</v>
      </c>
      <c r="D21" s="566"/>
      <c r="E21" s="566"/>
      <c r="F21" s="566"/>
      <c r="G21" s="566"/>
      <c r="H21" s="566"/>
      <c r="I21" s="566"/>
      <c r="J21" s="566"/>
      <c r="K21" s="566"/>
      <c r="L21" s="567">
        <f>SUM(AN21:BO22)+X21</f>
        <v>0</v>
      </c>
      <c r="M21" s="567"/>
      <c r="N21" s="567"/>
      <c r="O21" s="567"/>
      <c r="P21" s="567"/>
      <c r="Q21" s="567"/>
      <c r="R21" s="567"/>
      <c r="S21" s="567"/>
      <c r="T21" s="568">
        <f>IF($L$51&lt;&gt;0,(L21/$L$51*100),0)</f>
        <v>0</v>
      </c>
      <c r="U21" s="568"/>
      <c r="V21" s="568"/>
      <c r="W21" s="568"/>
      <c r="X21" s="569"/>
      <c r="Y21" s="570"/>
      <c r="Z21" s="577"/>
      <c r="AA21" s="578"/>
      <c r="AB21" s="577"/>
      <c r="AC21" s="578"/>
      <c r="AD21" s="577"/>
      <c r="AE21" s="578"/>
      <c r="AF21" s="567">
        <f>L21-X21</f>
        <v>0</v>
      </c>
      <c r="AG21" s="567"/>
      <c r="AH21" s="567"/>
      <c r="AI21" s="567"/>
      <c r="AJ21" s="567"/>
      <c r="AK21" s="567"/>
      <c r="AL21" s="567"/>
      <c r="AM21" s="567"/>
      <c r="AN21" s="569"/>
      <c r="AO21" s="570"/>
      <c r="AP21" s="569"/>
      <c r="AQ21" s="570"/>
      <c r="AR21" s="569"/>
      <c r="AS21" s="570"/>
      <c r="AT21" s="273"/>
      <c r="AU21" s="573"/>
      <c r="AV21" s="573"/>
      <c r="AW21" s="274"/>
      <c r="AX21" s="569"/>
      <c r="AY21" s="570"/>
      <c r="AZ21" s="569"/>
      <c r="BA21" s="570"/>
      <c r="BB21" s="569"/>
      <c r="BC21" s="570"/>
      <c r="BD21" s="569"/>
      <c r="BE21" s="570"/>
      <c r="BF21" s="569"/>
      <c r="BG21" s="570"/>
      <c r="BH21" s="273"/>
      <c r="BI21" s="573"/>
      <c r="BJ21" s="573"/>
      <c r="BK21" s="573"/>
      <c r="BL21" s="573"/>
      <c r="BM21" s="573"/>
      <c r="BN21" s="573"/>
      <c r="BO21" s="575"/>
      <c r="BP21" s="170"/>
    </row>
    <row r="22" spans="2:68" ht="15.75" thickBot="1">
      <c r="B22" s="559"/>
      <c r="C22" s="566"/>
      <c r="D22" s="566"/>
      <c r="E22" s="566"/>
      <c r="F22" s="566"/>
      <c r="G22" s="566"/>
      <c r="H22" s="566"/>
      <c r="I22" s="566"/>
      <c r="J22" s="566"/>
      <c r="K22" s="566"/>
      <c r="L22" s="567"/>
      <c r="M22" s="567"/>
      <c r="N22" s="567"/>
      <c r="O22" s="567"/>
      <c r="P22" s="567"/>
      <c r="Q22" s="567"/>
      <c r="R22" s="567"/>
      <c r="S22" s="567"/>
      <c r="T22" s="568"/>
      <c r="U22" s="568"/>
      <c r="V22" s="568"/>
      <c r="W22" s="568"/>
      <c r="X22" s="571"/>
      <c r="Y22" s="572"/>
      <c r="Z22" s="579"/>
      <c r="AA22" s="580"/>
      <c r="AB22" s="579"/>
      <c r="AC22" s="580"/>
      <c r="AD22" s="579"/>
      <c r="AE22" s="580"/>
      <c r="AF22" s="567"/>
      <c r="AG22" s="567"/>
      <c r="AH22" s="567"/>
      <c r="AI22" s="567"/>
      <c r="AJ22" s="567"/>
      <c r="AK22" s="567"/>
      <c r="AL22" s="567"/>
      <c r="AM22" s="567"/>
      <c r="AN22" s="571"/>
      <c r="AO22" s="572"/>
      <c r="AP22" s="571"/>
      <c r="AQ22" s="572"/>
      <c r="AR22" s="571"/>
      <c r="AS22" s="572"/>
      <c r="AT22" s="275"/>
      <c r="AU22" s="574"/>
      <c r="AV22" s="574"/>
      <c r="AW22" s="276"/>
      <c r="AX22" s="571"/>
      <c r="AY22" s="572"/>
      <c r="AZ22" s="571"/>
      <c r="BA22" s="572"/>
      <c r="BB22" s="571"/>
      <c r="BC22" s="572"/>
      <c r="BD22" s="571"/>
      <c r="BE22" s="572"/>
      <c r="BF22" s="571"/>
      <c r="BG22" s="572"/>
      <c r="BH22" s="275"/>
      <c r="BI22" s="574"/>
      <c r="BJ22" s="574"/>
      <c r="BK22" s="574"/>
      <c r="BL22" s="574"/>
      <c r="BM22" s="574"/>
      <c r="BN22" s="574"/>
      <c r="BO22" s="576"/>
      <c r="BP22" s="170"/>
    </row>
    <row r="23" spans="2:68" ht="16.5" thickBot="1" thickTop="1">
      <c r="B23" s="559"/>
      <c r="C23" s="566" t="s">
        <v>170</v>
      </c>
      <c r="D23" s="566"/>
      <c r="E23" s="566"/>
      <c r="F23" s="566"/>
      <c r="G23" s="566"/>
      <c r="H23" s="566"/>
      <c r="I23" s="566"/>
      <c r="J23" s="566"/>
      <c r="K23" s="566"/>
      <c r="L23" s="567">
        <f>SUM(AN23:BO24)+X23</f>
        <v>0</v>
      </c>
      <c r="M23" s="567"/>
      <c r="N23" s="567"/>
      <c r="O23" s="567"/>
      <c r="P23" s="567"/>
      <c r="Q23" s="567"/>
      <c r="R23" s="567"/>
      <c r="S23" s="567"/>
      <c r="T23" s="568">
        <f>IF($L$51&lt;&gt;0,(L23/$L$51*100),0)</f>
        <v>0</v>
      </c>
      <c r="U23" s="568"/>
      <c r="V23" s="568"/>
      <c r="W23" s="568"/>
      <c r="X23" s="569"/>
      <c r="Y23" s="570"/>
      <c r="Z23" s="577"/>
      <c r="AA23" s="578"/>
      <c r="AB23" s="577"/>
      <c r="AC23" s="578"/>
      <c r="AD23" s="577"/>
      <c r="AE23" s="578"/>
      <c r="AF23" s="567">
        <f>L23-X23</f>
        <v>0</v>
      </c>
      <c r="AG23" s="567"/>
      <c r="AH23" s="567"/>
      <c r="AI23" s="567"/>
      <c r="AJ23" s="567"/>
      <c r="AK23" s="567"/>
      <c r="AL23" s="567"/>
      <c r="AM23" s="567"/>
      <c r="AN23" s="569"/>
      <c r="AO23" s="570"/>
      <c r="AP23" s="569"/>
      <c r="AQ23" s="570"/>
      <c r="AR23" s="569"/>
      <c r="AS23" s="570"/>
      <c r="AT23" s="273"/>
      <c r="AU23" s="573"/>
      <c r="AV23" s="573"/>
      <c r="AW23" s="274"/>
      <c r="AX23" s="569"/>
      <c r="AY23" s="570"/>
      <c r="AZ23" s="569"/>
      <c r="BA23" s="570"/>
      <c r="BB23" s="569"/>
      <c r="BC23" s="570"/>
      <c r="BD23" s="569"/>
      <c r="BE23" s="570"/>
      <c r="BF23" s="569"/>
      <c r="BG23" s="570"/>
      <c r="BH23" s="273"/>
      <c r="BI23" s="573"/>
      <c r="BJ23" s="573"/>
      <c r="BK23" s="573"/>
      <c r="BL23" s="573"/>
      <c r="BM23" s="573"/>
      <c r="BN23" s="573"/>
      <c r="BO23" s="575"/>
      <c r="BP23" s="170"/>
    </row>
    <row r="24" spans="2:68" ht="15.75" thickBot="1">
      <c r="B24" s="559"/>
      <c r="C24" s="566"/>
      <c r="D24" s="566"/>
      <c r="E24" s="566"/>
      <c r="F24" s="566"/>
      <c r="G24" s="566"/>
      <c r="H24" s="566"/>
      <c r="I24" s="566"/>
      <c r="J24" s="566"/>
      <c r="K24" s="566"/>
      <c r="L24" s="567"/>
      <c r="M24" s="567"/>
      <c r="N24" s="567"/>
      <c r="O24" s="567"/>
      <c r="P24" s="567"/>
      <c r="Q24" s="567"/>
      <c r="R24" s="567"/>
      <c r="S24" s="567"/>
      <c r="T24" s="568"/>
      <c r="U24" s="568"/>
      <c r="V24" s="568"/>
      <c r="W24" s="568"/>
      <c r="X24" s="571"/>
      <c r="Y24" s="572"/>
      <c r="Z24" s="579"/>
      <c r="AA24" s="580"/>
      <c r="AB24" s="579"/>
      <c r="AC24" s="580"/>
      <c r="AD24" s="579"/>
      <c r="AE24" s="580"/>
      <c r="AF24" s="567"/>
      <c r="AG24" s="567"/>
      <c r="AH24" s="567"/>
      <c r="AI24" s="567"/>
      <c r="AJ24" s="567"/>
      <c r="AK24" s="567"/>
      <c r="AL24" s="567"/>
      <c r="AM24" s="567"/>
      <c r="AN24" s="571"/>
      <c r="AO24" s="572"/>
      <c r="AP24" s="571"/>
      <c r="AQ24" s="572"/>
      <c r="AR24" s="571"/>
      <c r="AS24" s="572"/>
      <c r="AT24" s="275"/>
      <c r="AU24" s="574"/>
      <c r="AV24" s="574"/>
      <c r="AW24" s="276"/>
      <c r="AX24" s="571"/>
      <c r="AY24" s="572"/>
      <c r="AZ24" s="571"/>
      <c r="BA24" s="572"/>
      <c r="BB24" s="571"/>
      <c r="BC24" s="572"/>
      <c r="BD24" s="571"/>
      <c r="BE24" s="572"/>
      <c r="BF24" s="571"/>
      <c r="BG24" s="572"/>
      <c r="BH24" s="275"/>
      <c r="BI24" s="574"/>
      <c r="BJ24" s="574"/>
      <c r="BK24" s="574"/>
      <c r="BL24" s="574"/>
      <c r="BM24" s="574"/>
      <c r="BN24" s="574"/>
      <c r="BO24" s="576"/>
      <c r="BP24" s="170"/>
    </row>
    <row r="25" spans="2:68" ht="16.5" thickBot="1" thickTop="1">
      <c r="B25" s="559"/>
      <c r="C25" s="566" t="s">
        <v>171</v>
      </c>
      <c r="D25" s="566"/>
      <c r="E25" s="566"/>
      <c r="F25" s="566"/>
      <c r="G25" s="566"/>
      <c r="H25" s="566"/>
      <c r="I25" s="566"/>
      <c r="J25" s="566"/>
      <c r="K25" s="566"/>
      <c r="L25" s="567">
        <f>SUM(AN25:BO26)+X25</f>
        <v>0</v>
      </c>
      <c r="M25" s="567"/>
      <c r="N25" s="567"/>
      <c r="O25" s="567"/>
      <c r="P25" s="567"/>
      <c r="Q25" s="567"/>
      <c r="R25" s="567"/>
      <c r="S25" s="567"/>
      <c r="T25" s="568">
        <f>IF($L$51&lt;&gt;0,(L25/$L$51*100),0)</f>
        <v>0</v>
      </c>
      <c r="U25" s="568"/>
      <c r="V25" s="568"/>
      <c r="W25" s="568"/>
      <c r="X25" s="569"/>
      <c r="Y25" s="570"/>
      <c r="Z25" s="577"/>
      <c r="AA25" s="578"/>
      <c r="AB25" s="577"/>
      <c r="AC25" s="578"/>
      <c r="AD25" s="577"/>
      <c r="AE25" s="578"/>
      <c r="AF25" s="567">
        <f>L25-X25</f>
        <v>0</v>
      </c>
      <c r="AG25" s="567"/>
      <c r="AH25" s="567"/>
      <c r="AI25" s="567"/>
      <c r="AJ25" s="567"/>
      <c r="AK25" s="567"/>
      <c r="AL25" s="567"/>
      <c r="AM25" s="567"/>
      <c r="AN25" s="569"/>
      <c r="AO25" s="570"/>
      <c r="AP25" s="569"/>
      <c r="AQ25" s="570"/>
      <c r="AR25" s="569"/>
      <c r="AS25" s="570"/>
      <c r="AT25" s="273"/>
      <c r="AU25" s="573"/>
      <c r="AV25" s="573"/>
      <c r="AW25" s="274"/>
      <c r="AX25" s="569"/>
      <c r="AY25" s="570"/>
      <c r="AZ25" s="569"/>
      <c r="BA25" s="570"/>
      <c r="BB25" s="569"/>
      <c r="BC25" s="570"/>
      <c r="BD25" s="569"/>
      <c r="BE25" s="570"/>
      <c r="BF25" s="569"/>
      <c r="BG25" s="570"/>
      <c r="BH25" s="273"/>
      <c r="BI25" s="573"/>
      <c r="BJ25" s="573"/>
      <c r="BK25" s="573"/>
      <c r="BL25" s="573"/>
      <c r="BM25" s="573"/>
      <c r="BN25" s="573"/>
      <c r="BO25" s="575"/>
      <c r="BP25" s="170"/>
    </row>
    <row r="26" spans="2:68" ht="15.75" thickBot="1">
      <c r="B26" s="559"/>
      <c r="C26" s="566"/>
      <c r="D26" s="566"/>
      <c r="E26" s="566"/>
      <c r="F26" s="566"/>
      <c r="G26" s="566"/>
      <c r="H26" s="566"/>
      <c r="I26" s="566"/>
      <c r="J26" s="566"/>
      <c r="K26" s="566"/>
      <c r="L26" s="567"/>
      <c r="M26" s="567"/>
      <c r="N26" s="567"/>
      <c r="O26" s="567"/>
      <c r="P26" s="567"/>
      <c r="Q26" s="567"/>
      <c r="R26" s="567"/>
      <c r="S26" s="567"/>
      <c r="T26" s="568"/>
      <c r="U26" s="568"/>
      <c r="V26" s="568"/>
      <c r="W26" s="568"/>
      <c r="X26" s="571"/>
      <c r="Y26" s="572"/>
      <c r="Z26" s="579"/>
      <c r="AA26" s="580"/>
      <c r="AB26" s="579"/>
      <c r="AC26" s="580"/>
      <c r="AD26" s="579"/>
      <c r="AE26" s="580"/>
      <c r="AF26" s="567"/>
      <c r="AG26" s="567"/>
      <c r="AH26" s="567"/>
      <c r="AI26" s="567"/>
      <c r="AJ26" s="567"/>
      <c r="AK26" s="567"/>
      <c r="AL26" s="567"/>
      <c r="AM26" s="567"/>
      <c r="AN26" s="571"/>
      <c r="AO26" s="572"/>
      <c r="AP26" s="571"/>
      <c r="AQ26" s="572"/>
      <c r="AR26" s="571"/>
      <c r="AS26" s="572"/>
      <c r="AT26" s="275"/>
      <c r="AU26" s="574"/>
      <c r="AV26" s="574"/>
      <c r="AW26" s="276"/>
      <c r="AX26" s="571"/>
      <c r="AY26" s="572"/>
      <c r="AZ26" s="571"/>
      <c r="BA26" s="572"/>
      <c r="BB26" s="571"/>
      <c r="BC26" s="572"/>
      <c r="BD26" s="571"/>
      <c r="BE26" s="572"/>
      <c r="BF26" s="571"/>
      <c r="BG26" s="572"/>
      <c r="BH26" s="275"/>
      <c r="BI26" s="574"/>
      <c r="BJ26" s="574"/>
      <c r="BK26" s="574"/>
      <c r="BL26" s="574"/>
      <c r="BM26" s="574"/>
      <c r="BN26" s="574"/>
      <c r="BO26" s="576"/>
      <c r="BP26" s="170"/>
    </row>
    <row r="27" spans="2:68" ht="16.5" thickBot="1" thickTop="1">
      <c r="B27" s="559"/>
      <c r="C27" s="566" t="s">
        <v>172</v>
      </c>
      <c r="D27" s="566"/>
      <c r="E27" s="566"/>
      <c r="F27" s="566"/>
      <c r="G27" s="566"/>
      <c r="H27" s="566"/>
      <c r="I27" s="566"/>
      <c r="J27" s="566"/>
      <c r="K27" s="566"/>
      <c r="L27" s="567">
        <f>SUM(AN27:BO28)+X27</f>
        <v>0</v>
      </c>
      <c r="M27" s="567"/>
      <c r="N27" s="567"/>
      <c r="O27" s="567"/>
      <c r="P27" s="567"/>
      <c r="Q27" s="567"/>
      <c r="R27" s="567"/>
      <c r="S27" s="567"/>
      <c r="T27" s="568">
        <f>IF($L$51&lt;&gt;0,(L27/$L$51*100),0)</f>
        <v>0</v>
      </c>
      <c r="U27" s="568"/>
      <c r="V27" s="568"/>
      <c r="W27" s="568"/>
      <c r="X27" s="569"/>
      <c r="Y27" s="570"/>
      <c r="Z27" s="577"/>
      <c r="AA27" s="578"/>
      <c r="AB27" s="577"/>
      <c r="AC27" s="578"/>
      <c r="AD27" s="577"/>
      <c r="AE27" s="578"/>
      <c r="AF27" s="567">
        <f>L27-X27</f>
        <v>0</v>
      </c>
      <c r="AG27" s="567"/>
      <c r="AH27" s="567"/>
      <c r="AI27" s="567"/>
      <c r="AJ27" s="567"/>
      <c r="AK27" s="567"/>
      <c r="AL27" s="567"/>
      <c r="AM27" s="567"/>
      <c r="AN27" s="569"/>
      <c r="AO27" s="570"/>
      <c r="AP27" s="569"/>
      <c r="AQ27" s="570"/>
      <c r="AR27" s="569"/>
      <c r="AS27" s="570"/>
      <c r="AT27" s="273"/>
      <c r="AU27" s="573"/>
      <c r="AV27" s="573"/>
      <c r="AW27" s="274"/>
      <c r="AX27" s="569"/>
      <c r="AY27" s="570"/>
      <c r="AZ27" s="569"/>
      <c r="BA27" s="570"/>
      <c r="BB27" s="569"/>
      <c r="BC27" s="570"/>
      <c r="BD27" s="569"/>
      <c r="BE27" s="570"/>
      <c r="BF27" s="569"/>
      <c r="BG27" s="570"/>
      <c r="BH27" s="273"/>
      <c r="BI27" s="573"/>
      <c r="BJ27" s="573"/>
      <c r="BK27" s="573"/>
      <c r="BL27" s="573"/>
      <c r="BM27" s="573"/>
      <c r="BN27" s="573"/>
      <c r="BO27" s="575"/>
      <c r="BP27" s="170"/>
    </row>
    <row r="28" spans="2:68" ht="15.75" thickBot="1">
      <c r="B28" s="559"/>
      <c r="C28" s="566"/>
      <c r="D28" s="566"/>
      <c r="E28" s="566"/>
      <c r="F28" s="566"/>
      <c r="G28" s="566"/>
      <c r="H28" s="566"/>
      <c r="I28" s="566"/>
      <c r="J28" s="566"/>
      <c r="K28" s="566"/>
      <c r="L28" s="567"/>
      <c r="M28" s="567"/>
      <c r="N28" s="567"/>
      <c r="O28" s="567"/>
      <c r="P28" s="567"/>
      <c r="Q28" s="567"/>
      <c r="R28" s="567"/>
      <c r="S28" s="567"/>
      <c r="T28" s="568"/>
      <c r="U28" s="568"/>
      <c r="V28" s="568"/>
      <c r="W28" s="568"/>
      <c r="X28" s="571"/>
      <c r="Y28" s="572"/>
      <c r="Z28" s="579"/>
      <c r="AA28" s="580"/>
      <c r="AB28" s="579"/>
      <c r="AC28" s="580"/>
      <c r="AD28" s="579"/>
      <c r="AE28" s="580"/>
      <c r="AF28" s="567"/>
      <c r="AG28" s="567"/>
      <c r="AH28" s="567"/>
      <c r="AI28" s="567"/>
      <c r="AJ28" s="567"/>
      <c r="AK28" s="567"/>
      <c r="AL28" s="567"/>
      <c r="AM28" s="567"/>
      <c r="AN28" s="571"/>
      <c r="AO28" s="572"/>
      <c r="AP28" s="571"/>
      <c r="AQ28" s="572"/>
      <c r="AR28" s="571"/>
      <c r="AS28" s="572"/>
      <c r="AT28" s="275"/>
      <c r="AU28" s="574"/>
      <c r="AV28" s="574"/>
      <c r="AW28" s="276"/>
      <c r="AX28" s="571"/>
      <c r="AY28" s="572"/>
      <c r="AZ28" s="571"/>
      <c r="BA28" s="572"/>
      <c r="BB28" s="571"/>
      <c r="BC28" s="572"/>
      <c r="BD28" s="571"/>
      <c r="BE28" s="572"/>
      <c r="BF28" s="571"/>
      <c r="BG28" s="572"/>
      <c r="BH28" s="275"/>
      <c r="BI28" s="574"/>
      <c r="BJ28" s="574"/>
      <c r="BK28" s="574"/>
      <c r="BL28" s="574"/>
      <c r="BM28" s="574"/>
      <c r="BN28" s="574"/>
      <c r="BO28" s="576"/>
      <c r="BP28" s="170"/>
    </row>
    <row r="29" spans="2:68" ht="15" customHeight="1" thickBot="1" thickTop="1">
      <c r="B29" s="559"/>
      <c r="C29" s="581" t="s">
        <v>173</v>
      </c>
      <c r="D29" s="581"/>
      <c r="E29" s="581"/>
      <c r="F29" s="581"/>
      <c r="G29" s="582" t="s">
        <v>174</v>
      </c>
      <c r="H29" s="582"/>
      <c r="I29" s="582"/>
      <c r="J29" s="582"/>
      <c r="K29" s="582"/>
      <c r="L29" s="567">
        <f>SUM(AN29:BO30)+X29</f>
        <v>0</v>
      </c>
      <c r="M29" s="567"/>
      <c r="N29" s="567"/>
      <c r="O29" s="567"/>
      <c r="P29" s="567"/>
      <c r="Q29" s="567"/>
      <c r="R29" s="567"/>
      <c r="S29" s="567"/>
      <c r="T29" s="568">
        <f>IF($L$51&lt;&gt;0,(L29/$L$51*100),0)</f>
        <v>0</v>
      </c>
      <c r="U29" s="568"/>
      <c r="V29" s="568"/>
      <c r="W29" s="568"/>
      <c r="X29" s="569"/>
      <c r="Y29" s="570"/>
      <c r="Z29" s="577"/>
      <c r="AA29" s="578"/>
      <c r="AB29" s="577"/>
      <c r="AC29" s="578"/>
      <c r="AD29" s="577"/>
      <c r="AE29" s="578"/>
      <c r="AF29" s="567">
        <f>L29-X29</f>
        <v>0</v>
      </c>
      <c r="AG29" s="567"/>
      <c r="AH29" s="567"/>
      <c r="AI29" s="567"/>
      <c r="AJ29" s="567"/>
      <c r="AK29" s="567"/>
      <c r="AL29" s="567"/>
      <c r="AM29" s="567"/>
      <c r="AN29" s="569"/>
      <c r="AO29" s="570"/>
      <c r="AP29" s="569"/>
      <c r="AQ29" s="570"/>
      <c r="AR29" s="569"/>
      <c r="AS29" s="570"/>
      <c r="AT29" s="273"/>
      <c r="AU29" s="573"/>
      <c r="AV29" s="573"/>
      <c r="AW29" s="274"/>
      <c r="AX29" s="569"/>
      <c r="AY29" s="570"/>
      <c r="AZ29" s="569"/>
      <c r="BA29" s="570"/>
      <c r="BB29" s="569"/>
      <c r="BC29" s="570"/>
      <c r="BD29" s="569"/>
      <c r="BE29" s="570"/>
      <c r="BF29" s="569"/>
      <c r="BG29" s="570"/>
      <c r="BH29" s="273"/>
      <c r="BI29" s="573"/>
      <c r="BJ29" s="573"/>
      <c r="BK29" s="573"/>
      <c r="BL29" s="573"/>
      <c r="BM29" s="573"/>
      <c r="BN29" s="573"/>
      <c r="BO29" s="575"/>
      <c r="BP29" s="170"/>
    </row>
    <row r="30" spans="2:68" ht="15.75" thickBot="1">
      <c r="B30" s="559"/>
      <c r="C30" s="581"/>
      <c r="D30" s="581"/>
      <c r="E30" s="581"/>
      <c r="F30" s="581"/>
      <c r="G30" s="582"/>
      <c r="H30" s="582"/>
      <c r="I30" s="582"/>
      <c r="J30" s="582"/>
      <c r="K30" s="582"/>
      <c r="L30" s="567"/>
      <c r="M30" s="567"/>
      <c r="N30" s="567"/>
      <c r="O30" s="567"/>
      <c r="P30" s="567"/>
      <c r="Q30" s="567"/>
      <c r="R30" s="567"/>
      <c r="S30" s="567"/>
      <c r="T30" s="568"/>
      <c r="U30" s="568"/>
      <c r="V30" s="568"/>
      <c r="W30" s="568"/>
      <c r="X30" s="571"/>
      <c r="Y30" s="572"/>
      <c r="Z30" s="579"/>
      <c r="AA30" s="580"/>
      <c r="AB30" s="579"/>
      <c r="AC30" s="580"/>
      <c r="AD30" s="579"/>
      <c r="AE30" s="580"/>
      <c r="AF30" s="567"/>
      <c r="AG30" s="567"/>
      <c r="AH30" s="567"/>
      <c r="AI30" s="567"/>
      <c r="AJ30" s="567"/>
      <c r="AK30" s="567"/>
      <c r="AL30" s="567"/>
      <c r="AM30" s="567"/>
      <c r="AN30" s="571"/>
      <c r="AO30" s="572"/>
      <c r="AP30" s="571"/>
      <c r="AQ30" s="572"/>
      <c r="AR30" s="571"/>
      <c r="AS30" s="572"/>
      <c r="AT30" s="275"/>
      <c r="AU30" s="574"/>
      <c r="AV30" s="574"/>
      <c r="AW30" s="276"/>
      <c r="AX30" s="571"/>
      <c r="AY30" s="572"/>
      <c r="AZ30" s="571"/>
      <c r="BA30" s="572"/>
      <c r="BB30" s="571"/>
      <c r="BC30" s="572"/>
      <c r="BD30" s="571"/>
      <c r="BE30" s="572"/>
      <c r="BF30" s="571"/>
      <c r="BG30" s="572"/>
      <c r="BH30" s="275"/>
      <c r="BI30" s="574"/>
      <c r="BJ30" s="574"/>
      <c r="BK30" s="574"/>
      <c r="BL30" s="574"/>
      <c r="BM30" s="574"/>
      <c r="BN30" s="574"/>
      <c r="BO30" s="576"/>
      <c r="BP30" s="170"/>
    </row>
    <row r="31" spans="2:68" ht="15" customHeight="1" thickBot="1" thickTop="1">
      <c r="B31" s="559"/>
      <c r="C31" s="581" t="s">
        <v>173</v>
      </c>
      <c r="D31" s="581"/>
      <c r="E31" s="581"/>
      <c r="F31" s="581"/>
      <c r="G31" s="582" t="s">
        <v>174</v>
      </c>
      <c r="H31" s="582"/>
      <c r="I31" s="582"/>
      <c r="J31" s="582"/>
      <c r="K31" s="582"/>
      <c r="L31" s="567">
        <f>SUM(AN31:BO32)+X31</f>
        <v>0</v>
      </c>
      <c r="M31" s="567"/>
      <c r="N31" s="567"/>
      <c r="O31" s="567"/>
      <c r="P31" s="567"/>
      <c r="Q31" s="567"/>
      <c r="R31" s="567"/>
      <c r="S31" s="567"/>
      <c r="T31" s="568">
        <f>IF($L$51&lt;&gt;0,(L31/$L$51*100),0)</f>
        <v>0</v>
      </c>
      <c r="U31" s="568"/>
      <c r="V31" s="568"/>
      <c r="W31" s="568"/>
      <c r="X31" s="569"/>
      <c r="Y31" s="570"/>
      <c r="Z31" s="577"/>
      <c r="AA31" s="578"/>
      <c r="AB31" s="577"/>
      <c r="AC31" s="578"/>
      <c r="AD31" s="577"/>
      <c r="AE31" s="578"/>
      <c r="AF31" s="567">
        <f>L31-X31</f>
        <v>0</v>
      </c>
      <c r="AG31" s="567"/>
      <c r="AH31" s="567"/>
      <c r="AI31" s="567"/>
      <c r="AJ31" s="567"/>
      <c r="AK31" s="567"/>
      <c r="AL31" s="567"/>
      <c r="AM31" s="567"/>
      <c r="AN31" s="569"/>
      <c r="AO31" s="570"/>
      <c r="AP31" s="569"/>
      <c r="AQ31" s="570"/>
      <c r="AR31" s="569"/>
      <c r="AS31" s="570"/>
      <c r="AT31" s="273"/>
      <c r="AU31" s="573"/>
      <c r="AV31" s="573"/>
      <c r="AW31" s="274"/>
      <c r="AX31" s="569"/>
      <c r="AY31" s="570"/>
      <c r="AZ31" s="569"/>
      <c r="BA31" s="570"/>
      <c r="BB31" s="569"/>
      <c r="BC31" s="570"/>
      <c r="BD31" s="569"/>
      <c r="BE31" s="570"/>
      <c r="BF31" s="569"/>
      <c r="BG31" s="570"/>
      <c r="BH31" s="273"/>
      <c r="BI31" s="573"/>
      <c r="BJ31" s="573"/>
      <c r="BK31" s="573"/>
      <c r="BL31" s="573"/>
      <c r="BM31" s="573"/>
      <c r="BN31" s="573"/>
      <c r="BO31" s="575"/>
      <c r="BP31" s="170"/>
    </row>
    <row r="32" spans="2:68" ht="15.75" thickBot="1">
      <c r="B32" s="559"/>
      <c r="C32" s="581"/>
      <c r="D32" s="581"/>
      <c r="E32" s="581"/>
      <c r="F32" s="581"/>
      <c r="G32" s="582"/>
      <c r="H32" s="582"/>
      <c r="I32" s="582"/>
      <c r="J32" s="582"/>
      <c r="K32" s="582"/>
      <c r="L32" s="567"/>
      <c r="M32" s="567"/>
      <c r="N32" s="567"/>
      <c r="O32" s="567"/>
      <c r="P32" s="567"/>
      <c r="Q32" s="567"/>
      <c r="R32" s="567"/>
      <c r="S32" s="567"/>
      <c r="T32" s="568"/>
      <c r="U32" s="568"/>
      <c r="V32" s="568"/>
      <c r="W32" s="568"/>
      <c r="X32" s="571"/>
      <c r="Y32" s="572"/>
      <c r="Z32" s="579"/>
      <c r="AA32" s="580"/>
      <c r="AB32" s="579"/>
      <c r="AC32" s="580"/>
      <c r="AD32" s="579"/>
      <c r="AE32" s="580"/>
      <c r="AF32" s="567"/>
      <c r="AG32" s="567"/>
      <c r="AH32" s="567"/>
      <c r="AI32" s="567"/>
      <c r="AJ32" s="567"/>
      <c r="AK32" s="567"/>
      <c r="AL32" s="567"/>
      <c r="AM32" s="567"/>
      <c r="AN32" s="571"/>
      <c r="AO32" s="572"/>
      <c r="AP32" s="571"/>
      <c r="AQ32" s="572"/>
      <c r="AR32" s="571"/>
      <c r="AS32" s="572"/>
      <c r="AT32" s="275"/>
      <c r="AU32" s="574"/>
      <c r="AV32" s="574"/>
      <c r="AW32" s="276"/>
      <c r="AX32" s="571"/>
      <c r="AY32" s="572"/>
      <c r="AZ32" s="571"/>
      <c r="BA32" s="572"/>
      <c r="BB32" s="571"/>
      <c r="BC32" s="572"/>
      <c r="BD32" s="571"/>
      <c r="BE32" s="572"/>
      <c r="BF32" s="571"/>
      <c r="BG32" s="572"/>
      <c r="BH32" s="275"/>
      <c r="BI32" s="574"/>
      <c r="BJ32" s="574"/>
      <c r="BK32" s="574"/>
      <c r="BL32" s="574"/>
      <c r="BM32" s="574"/>
      <c r="BN32" s="574"/>
      <c r="BO32" s="576"/>
      <c r="BP32" s="170"/>
    </row>
    <row r="33" spans="2:68" ht="15" customHeight="1" thickBot="1" thickTop="1">
      <c r="B33" s="559"/>
      <c r="C33" s="561" t="s">
        <v>175</v>
      </c>
      <c r="D33" s="561"/>
      <c r="E33" s="561"/>
      <c r="F33" s="561"/>
      <c r="G33" s="561"/>
      <c r="H33" s="561"/>
      <c r="I33" s="561"/>
      <c r="J33" s="561"/>
      <c r="K33" s="561"/>
      <c r="L33" s="562">
        <f>SUM(AN33:BO34)+X33</f>
        <v>0</v>
      </c>
      <c r="M33" s="562"/>
      <c r="N33" s="562"/>
      <c r="O33" s="562"/>
      <c r="P33" s="562"/>
      <c r="Q33" s="562"/>
      <c r="R33" s="562"/>
      <c r="S33" s="562"/>
      <c r="T33" s="563">
        <f>IF($L$51&lt;&gt;0,(L33/$L$51*100),0)</f>
        <v>0</v>
      </c>
      <c r="U33" s="563"/>
      <c r="V33" s="563"/>
      <c r="W33" s="563"/>
      <c r="X33" s="569"/>
      <c r="Y33" s="570"/>
      <c r="Z33" s="577"/>
      <c r="AA33" s="578"/>
      <c r="AB33" s="577"/>
      <c r="AC33" s="578"/>
      <c r="AD33" s="577"/>
      <c r="AE33" s="578"/>
      <c r="AF33" s="562">
        <f>L33-X33</f>
        <v>0</v>
      </c>
      <c r="AG33" s="562"/>
      <c r="AH33" s="562"/>
      <c r="AI33" s="562"/>
      <c r="AJ33" s="562"/>
      <c r="AK33" s="562"/>
      <c r="AL33" s="562"/>
      <c r="AM33" s="562"/>
      <c r="AN33" s="569"/>
      <c r="AO33" s="570"/>
      <c r="AP33" s="569"/>
      <c r="AQ33" s="570"/>
      <c r="AR33" s="569"/>
      <c r="AS33" s="570"/>
      <c r="AT33" s="273"/>
      <c r="AU33" s="573"/>
      <c r="AV33" s="573"/>
      <c r="AW33" s="274"/>
      <c r="AX33" s="569"/>
      <c r="AY33" s="570"/>
      <c r="AZ33" s="569"/>
      <c r="BA33" s="570"/>
      <c r="BB33" s="569"/>
      <c r="BC33" s="570"/>
      <c r="BD33" s="569"/>
      <c r="BE33" s="570"/>
      <c r="BF33" s="569"/>
      <c r="BG33" s="570"/>
      <c r="BH33" s="273"/>
      <c r="BI33" s="573"/>
      <c r="BJ33" s="573"/>
      <c r="BK33" s="573"/>
      <c r="BL33" s="573"/>
      <c r="BM33" s="573"/>
      <c r="BN33" s="573"/>
      <c r="BO33" s="575"/>
      <c r="BP33" s="170"/>
    </row>
    <row r="34" spans="2:68" ht="15.75" thickBot="1">
      <c r="B34" s="559"/>
      <c r="C34" s="561"/>
      <c r="D34" s="561"/>
      <c r="E34" s="561"/>
      <c r="F34" s="561"/>
      <c r="G34" s="561"/>
      <c r="H34" s="561"/>
      <c r="I34" s="561"/>
      <c r="J34" s="561"/>
      <c r="K34" s="561"/>
      <c r="L34" s="562"/>
      <c r="M34" s="562"/>
      <c r="N34" s="562"/>
      <c r="O34" s="562"/>
      <c r="P34" s="562"/>
      <c r="Q34" s="562"/>
      <c r="R34" s="562"/>
      <c r="S34" s="562"/>
      <c r="T34" s="563"/>
      <c r="U34" s="563"/>
      <c r="V34" s="563"/>
      <c r="W34" s="563"/>
      <c r="X34" s="571"/>
      <c r="Y34" s="572"/>
      <c r="Z34" s="579"/>
      <c r="AA34" s="580"/>
      <c r="AB34" s="579"/>
      <c r="AC34" s="580"/>
      <c r="AD34" s="579"/>
      <c r="AE34" s="580"/>
      <c r="AF34" s="562"/>
      <c r="AG34" s="562"/>
      <c r="AH34" s="562"/>
      <c r="AI34" s="562"/>
      <c r="AJ34" s="562"/>
      <c r="AK34" s="562"/>
      <c r="AL34" s="562"/>
      <c r="AM34" s="562"/>
      <c r="AN34" s="571"/>
      <c r="AO34" s="572"/>
      <c r="AP34" s="571"/>
      <c r="AQ34" s="572"/>
      <c r="AR34" s="571"/>
      <c r="AS34" s="572"/>
      <c r="AT34" s="275"/>
      <c r="AU34" s="574"/>
      <c r="AV34" s="574"/>
      <c r="AW34" s="276"/>
      <c r="AX34" s="571"/>
      <c r="AY34" s="572"/>
      <c r="AZ34" s="571"/>
      <c r="BA34" s="572"/>
      <c r="BB34" s="571"/>
      <c r="BC34" s="572"/>
      <c r="BD34" s="571"/>
      <c r="BE34" s="572"/>
      <c r="BF34" s="571"/>
      <c r="BG34" s="572"/>
      <c r="BH34" s="275"/>
      <c r="BI34" s="574"/>
      <c r="BJ34" s="574"/>
      <c r="BK34" s="574"/>
      <c r="BL34" s="574"/>
      <c r="BM34" s="574"/>
      <c r="BN34" s="574"/>
      <c r="BO34" s="576"/>
      <c r="BP34" s="170"/>
    </row>
    <row r="35" spans="2:68" ht="16.5" thickBot="1" thickTop="1">
      <c r="B35" s="559"/>
      <c r="C35" s="583" t="s">
        <v>176</v>
      </c>
      <c r="D35" s="583"/>
      <c r="E35" s="583"/>
      <c r="F35" s="583"/>
      <c r="G35" s="583"/>
      <c r="H35" s="583"/>
      <c r="I35" s="583"/>
      <c r="J35" s="583"/>
      <c r="K35" s="583"/>
      <c r="L35" s="562">
        <f>SUM(AN35:BO36)+X35</f>
        <v>0</v>
      </c>
      <c r="M35" s="562"/>
      <c r="N35" s="562"/>
      <c r="O35" s="562"/>
      <c r="P35" s="562"/>
      <c r="Q35" s="562"/>
      <c r="R35" s="562"/>
      <c r="S35" s="562"/>
      <c r="T35" s="563">
        <f>IF($L$51&lt;&gt;0,(L35/$L$51*100),0)</f>
        <v>0</v>
      </c>
      <c r="U35" s="563"/>
      <c r="V35" s="563"/>
      <c r="W35" s="563"/>
      <c r="X35" s="569"/>
      <c r="Y35" s="570"/>
      <c r="Z35" s="577"/>
      <c r="AA35" s="578"/>
      <c r="AB35" s="577"/>
      <c r="AC35" s="578"/>
      <c r="AD35" s="577"/>
      <c r="AE35" s="578"/>
      <c r="AF35" s="562">
        <f>L35-X35</f>
        <v>0</v>
      </c>
      <c r="AG35" s="562"/>
      <c r="AH35" s="562"/>
      <c r="AI35" s="562"/>
      <c r="AJ35" s="562"/>
      <c r="AK35" s="562"/>
      <c r="AL35" s="562"/>
      <c r="AM35" s="562"/>
      <c r="AN35" s="569"/>
      <c r="AO35" s="570"/>
      <c r="AP35" s="569"/>
      <c r="AQ35" s="570"/>
      <c r="AR35" s="569"/>
      <c r="AS35" s="570"/>
      <c r="AT35" s="273"/>
      <c r="AU35" s="573"/>
      <c r="AV35" s="573"/>
      <c r="AW35" s="274"/>
      <c r="AX35" s="569"/>
      <c r="AY35" s="570"/>
      <c r="AZ35" s="569"/>
      <c r="BA35" s="570"/>
      <c r="BB35" s="569"/>
      <c r="BC35" s="570"/>
      <c r="BD35" s="569"/>
      <c r="BE35" s="570"/>
      <c r="BF35" s="569"/>
      <c r="BG35" s="570"/>
      <c r="BH35" s="273"/>
      <c r="BI35" s="573"/>
      <c r="BJ35" s="573"/>
      <c r="BK35" s="573"/>
      <c r="BL35" s="573"/>
      <c r="BM35" s="573"/>
      <c r="BN35" s="573"/>
      <c r="BO35" s="575"/>
      <c r="BP35" s="170"/>
    </row>
    <row r="36" spans="2:68" ht="15.75" thickBot="1">
      <c r="B36" s="559"/>
      <c r="C36" s="583"/>
      <c r="D36" s="583"/>
      <c r="E36" s="583"/>
      <c r="F36" s="583"/>
      <c r="G36" s="583"/>
      <c r="H36" s="583"/>
      <c r="I36" s="583"/>
      <c r="J36" s="583"/>
      <c r="K36" s="583"/>
      <c r="L36" s="562"/>
      <c r="M36" s="562"/>
      <c r="N36" s="562"/>
      <c r="O36" s="562"/>
      <c r="P36" s="562"/>
      <c r="Q36" s="562"/>
      <c r="R36" s="562"/>
      <c r="S36" s="562"/>
      <c r="T36" s="563"/>
      <c r="U36" s="563"/>
      <c r="V36" s="563"/>
      <c r="W36" s="563"/>
      <c r="X36" s="571"/>
      <c r="Y36" s="572"/>
      <c r="Z36" s="579"/>
      <c r="AA36" s="580"/>
      <c r="AB36" s="579"/>
      <c r="AC36" s="580"/>
      <c r="AD36" s="579"/>
      <c r="AE36" s="580"/>
      <c r="AF36" s="562"/>
      <c r="AG36" s="562"/>
      <c r="AH36" s="562"/>
      <c r="AI36" s="562"/>
      <c r="AJ36" s="562"/>
      <c r="AK36" s="562"/>
      <c r="AL36" s="562"/>
      <c r="AM36" s="562"/>
      <c r="AN36" s="571"/>
      <c r="AO36" s="572"/>
      <c r="AP36" s="571"/>
      <c r="AQ36" s="572"/>
      <c r="AR36" s="571"/>
      <c r="AS36" s="572"/>
      <c r="AT36" s="275"/>
      <c r="AU36" s="574"/>
      <c r="AV36" s="574"/>
      <c r="AW36" s="276"/>
      <c r="AX36" s="571"/>
      <c r="AY36" s="572"/>
      <c r="AZ36" s="571"/>
      <c r="BA36" s="572"/>
      <c r="BB36" s="571"/>
      <c r="BC36" s="572"/>
      <c r="BD36" s="571"/>
      <c r="BE36" s="572"/>
      <c r="BF36" s="571"/>
      <c r="BG36" s="572"/>
      <c r="BH36" s="275"/>
      <c r="BI36" s="574"/>
      <c r="BJ36" s="574"/>
      <c r="BK36" s="574"/>
      <c r="BL36" s="574"/>
      <c r="BM36" s="574"/>
      <c r="BN36" s="574"/>
      <c r="BO36" s="576"/>
      <c r="BP36" s="170"/>
    </row>
    <row r="37" spans="2:68" ht="15.75" thickBot="1">
      <c r="B37" s="559"/>
      <c r="C37" s="584" t="s">
        <v>177</v>
      </c>
      <c r="D37" s="584"/>
      <c r="E37" s="584"/>
      <c r="F37" s="584"/>
      <c r="G37" s="584"/>
      <c r="H37" s="584"/>
      <c r="I37" s="584"/>
      <c r="J37" s="584"/>
      <c r="K37" s="584"/>
      <c r="L37" s="562">
        <f>SUM(AN37:BO38)+X37</f>
        <v>0</v>
      </c>
      <c r="M37" s="562"/>
      <c r="N37" s="562"/>
      <c r="O37" s="562"/>
      <c r="P37" s="562"/>
      <c r="Q37" s="562"/>
      <c r="R37" s="562"/>
      <c r="S37" s="562"/>
      <c r="T37" s="563">
        <f>IF($L$51&lt;&gt;0,(L37/$L$51*100),0)</f>
        <v>0</v>
      </c>
      <c r="U37" s="563"/>
      <c r="V37" s="563"/>
      <c r="W37" s="563"/>
      <c r="X37" s="562">
        <f>SUM(X13,X33,X35)</f>
        <v>0</v>
      </c>
      <c r="Y37" s="562"/>
      <c r="Z37" s="562"/>
      <c r="AA37" s="562"/>
      <c r="AB37" s="562"/>
      <c r="AC37" s="562"/>
      <c r="AD37" s="562"/>
      <c r="AE37" s="562"/>
      <c r="AF37" s="562">
        <f>L37-X37</f>
        <v>0</v>
      </c>
      <c r="AG37" s="562"/>
      <c r="AH37" s="562"/>
      <c r="AI37" s="562"/>
      <c r="AJ37" s="562"/>
      <c r="AK37" s="562"/>
      <c r="AL37" s="562"/>
      <c r="AM37" s="562"/>
      <c r="AN37" s="562">
        <f>SUM(AN35,AN33,AN13)</f>
        <v>0</v>
      </c>
      <c r="AO37" s="562"/>
      <c r="AP37" s="562"/>
      <c r="AQ37" s="562"/>
      <c r="AR37" s="562"/>
      <c r="AS37" s="562"/>
      <c r="AT37" s="562"/>
      <c r="AU37" s="562">
        <f>SUM(AU35,AU33,AU13)</f>
        <v>0</v>
      </c>
      <c r="AV37" s="562"/>
      <c r="AW37" s="562"/>
      <c r="AX37" s="562"/>
      <c r="AY37" s="562"/>
      <c r="AZ37" s="562"/>
      <c r="BA37" s="562"/>
      <c r="BB37" s="562">
        <f>SUM(BB35,BB33,BB13)</f>
        <v>0</v>
      </c>
      <c r="BC37" s="562"/>
      <c r="BD37" s="562"/>
      <c r="BE37" s="562"/>
      <c r="BF37" s="562"/>
      <c r="BG37" s="562"/>
      <c r="BH37" s="562"/>
      <c r="BI37" s="564">
        <f>SUM(BI35,BI33,BI13)</f>
        <v>0</v>
      </c>
      <c r="BJ37" s="565"/>
      <c r="BK37" s="565"/>
      <c r="BL37" s="565"/>
      <c r="BM37" s="565"/>
      <c r="BN37" s="565"/>
      <c r="BO37" s="565"/>
      <c r="BP37" s="170"/>
    </row>
    <row r="38" spans="2:68" ht="15.75" thickBot="1">
      <c r="B38" s="559"/>
      <c r="C38" s="584"/>
      <c r="D38" s="584"/>
      <c r="E38" s="584"/>
      <c r="F38" s="584"/>
      <c r="G38" s="584"/>
      <c r="H38" s="584"/>
      <c r="I38" s="584"/>
      <c r="J38" s="584"/>
      <c r="K38" s="584"/>
      <c r="L38" s="562"/>
      <c r="M38" s="562"/>
      <c r="N38" s="562"/>
      <c r="O38" s="562"/>
      <c r="P38" s="562"/>
      <c r="Q38" s="562"/>
      <c r="R38" s="562"/>
      <c r="S38" s="562"/>
      <c r="T38" s="563"/>
      <c r="U38" s="563"/>
      <c r="V38" s="563"/>
      <c r="W38" s="563"/>
      <c r="X38" s="562"/>
      <c r="Y38" s="562"/>
      <c r="Z38" s="562"/>
      <c r="AA38" s="562"/>
      <c r="AB38" s="562"/>
      <c r="AC38" s="562"/>
      <c r="AD38" s="562"/>
      <c r="AE38" s="562"/>
      <c r="AF38" s="562"/>
      <c r="AG38" s="562"/>
      <c r="AH38" s="562"/>
      <c r="AI38" s="562"/>
      <c r="AJ38" s="562"/>
      <c r="AK38" s="562"/>
      <c r="AL38" s="562"/>
      <c r="AM38" s="562"/>
      <c r="AN38" s="562"/>
      <c r="AO38" s="562"/>
      <c r="AP38" s="562"/>
      <c r="AQ38" s="562"/>
      <c r="AR38" s="562"/>
      <c r="AS38" s="562"/>
      <c r="AT38" s="562"/>
      <c r="AU38" s="562"/>
      <c r="AV38" s="562"/>
      <c r="AW38" s="562"/>
      <c r="AX38" s="562"/>
      <c r="AY38" s="562"/>
      <c r="AZ38" s="562"/>
      <c r="BA38" s="562"/>
      <c r="BB38" s="562"/>
      <c r="BC38" s="562"/>
      <c r="BD38" s="562"/>
      <c r="BE38" s="562"/>
      <c r="BF38" s="562"/>
      <c r="BG38" s="562"/>
      <c r="BH38" s="562"/>
      <c r="BI38" s="565"/>
      <c r="BJ38" s="565"/>
      <c r="BK38" s="565"/>
      <c r="BL38" s="565"/>
      <c r="BM38" s="565"/>
      <c r="BN38" s="565"/>
      <c r="BO38" s="565"/>
      <c r="BP38" s="170"/>
    </row>
    <row r="39" spans="2:68" ht="15" customHeight="1" thickBot="1" thickTop="1">
      <c r="B39" s="559"/>
      <c r="C39" s="561" t="s">
        <v>178</v>
      </c>
      <c r="D39" s="561"/>
      <c r="E39" s="561"/>
      <c r="F39" s="561"/>
      <c r="G39" s="561"/>
      <c r="H39" s="561"/>
      <c r="I39" s="561"/>
      <c r="J39" s="561"/>
      <c r="K39" s="561"/>
      <c r="L39" s="562">
        <f>SUM(AN39:BO40)+X39</f>
        <v>0</v>
      </c>
      <c r="M39" s="562"/>
      <c r="N39" s="562"/>
      <c r="O39" s="562"/>
      <c r="P39" s="562"/>
      <c r="Q39" s="562"/>
      <c r="R39" s="562"/>
      <c r="S39" s="562"/>
      <c r="T39" s="563">
        <f>IF($L$51&lt;&gt;0,(L39/$L$51*100),0)</f>
        <v>0</v>
      </c>
      <c r="U39" s="563"/>
      <c r="V39" s="563"/>
      <c r="W39" s="563"/>
      <c r="X39" s="569"/>
      <c r="Y39" s="570"/>
      <c r="Z39" s="585"/>
      <c r="AA39" s="586"/>
      <c r="AB39" s="585"/>
      <c r="AC39" s="586"/>
      <c r="AD39" s="585"/>
      <c r="AE39" s="586"/>
      <c r="AF39" s="562">
        <f>L39-X39</f>
        <v>0</v>
      </c>
      <c r="AG39" s="562"/>
      <c r="AH39" s="562"/>
      <c r="AI39" s="562"/>
      <c r="AJ39" s="562"/>
      <c r="AK39" s="562"/>
      <c r="AL39" s="562"/>
      <c r="AM39" s="562"/>
      <c r="AN39" s="569"/>
      <c r="AO39" s="570"/>
      <c r="AP39" s="569"/>
      <c r="AQ39" s="570"/>
      <c r="AR39" s="569"/>
      <c r="AS39" s="570"/>
      <c r="AT39" s="569"/>
      <c r="AU39" s="573"/>
      <c r="AV39" s="573"/>
      <c r="AW39" s="570"/>
      <c r="AX39" s="569"/>
      <c r="AY39" s="570"/>
      <c r="AZ39" s="569"/>
      <c r="BA39" s="570"/>
      <c r="BB39" s="569"/>
      <c r="BC39" s="570"/>
      <c r="BD39" s="569"/>
      <c r="BE39" s="570"/>
      <c r="BF39" s="569"/>
      <c r="BG39" s="570"/>
      <c r="BH39" s="569"/>
      <c r="BI39" s="573"/>
      <c r="BJ39" s="573"/>
      <c r="BK39" s="573"/>
      <c r="BL39" s="573"/>
      <c r="BM39" s="573"/>
      <c r="BN39" s="573"/>
      <c r="BO39" s="575"/>
      <c r="BP39" s="231"/>
    </row>
    <row r="40" spans="2:68" ht="15.75" thickBot="1">
      <c r="B40" s="559"/>
      <c r="C40" s="561"/>
      <c r="D40" s="561"/>
      <c r="E40" s="561"/>
      <c r="F40" s="561"/>
      <c r="G40" s="561"/>
      <c r="H40" s="561"/>
      <c r="I40" s="561"/>
      <c r="J40" s="561"/>
      <c r="K40" s="561"/>
      <c r="L40" s="562"/>
      <c r="M40" s="562"/>
      <c r="N40" s="562"/>
      <c r="O40" s="562"/>
      <c r="P40" s="562"/>
      <c r="Q40" s="562"/>
      <c r="R40" s="562"/>
      <c r="S40" s="562"/>
      <c r="T40" s="563"/>
      <c r="U40" s="563"/>
      <c r="V40" s="563"/>
      <c r="W40" s="563"/>
      <c r="X40" s="571"/>
      <c r="Y40" s="572"/>
      <c r="Z40" s="587"/>
      <c r="AA40" s="588"/>
      <c r="AB40" s="587"/>
      <c r="AC40" s="588"/>
      <c r="AD40" s="587"/>
      <c r="AE40" s="588"/>
      <c r="AF40" s="562"/>
      <c r="AG40" s="562"/>
      <c r="AH40" s="562"/>
      <c r="AI40" s="562"/>
      <c r="AJ40" s="562"/>
      <c r="AK40" s="562"/>
      <c r="AL40" s="562"/>
      <c r="AM40" s="562"/>
      <c r="AN40" s="571"/>
      <c r="AO40" s="572"/>
      <c r="AP40" s="571"/>
      <c r="AQ40" s="572"/>
      <c r="AR40" s="571"/>
      <c r="AS40" s="572"/>
      <c r="AT40" s="571"/>
      <c r="AU40" s="574"/>
      <c r="AV40" s="574"/>
      <c r="AW40" s="572"/>
      <c r="AX40" s="571"/>
      <c r="AY40" s="572"/>
      <c r="AZ40" s="571"/>
      <c r="BA40" s="572"/>
      <c r="BB40" s="571"/>
      <c r="BC40" s="572"/>
      <c r="BD40" s="571"/>
      <c r="BE40" s="572"/>
      <c r="BF40" s="571"/>
      <c r="BG40" s="572"/>
      <c r="BH40" s="571"/>
      <c r="BI40" s="574"/>
      <c r="BJ40" s="574"/>
      <c r="BK40" s="574"/>
      <c r="BL40" s="574"/>
      <c r="BM40" s="574"/>
      <c r="BN40" s="574"/>
      <c r="BO40" s="576"/>
      <c r="BP40" s="231"/>
    </row>
    <row r="41" spans="2:68" ht="16.5" thickBot="1" thickTop="1">
      <c r="B41" s="559"/>
      <c r="C41" s="583" t="s">
        <v>179</v>
      </c>
      <c r="D41" s="583"/>
      <c r="E41" s="583"/>
      <c r="F41" s="583"/>
      <c r="G41" s="583"/>
      <c r="H41" s="583"/>
      <c r="I41" s="583"/>
      <c r="J41" s="583"/>
      <c r="K41" s="583"/>
      <c r="L41" s="562">
        <f>SUM(AN41:BO42)+X41</f>
        <v>0</v>
      </c>
      <c r="M41" s="562"/>
      <c r="N41" s="562"/>
      <c r="O41" s="562"/>
      <c r="P41" s="562"/>
      <c r="Q41" s="562"/>
      <c r="R41" s="562"/>
      <c r="S41" s="562"/>
      <c r="T41" s="563">
        <f>IF($L$51&lt;&gt;0,(L41/$L$51*100),0)</f>
        <v>0</v>
      </c>
      <c r="U41" s="563"/>
      <c r="V41" s="563"/>
      <c r="W41" s="563"/>
      <c r="X41" s="569"/>
      <c r="Y41" s="570"/>
      <c r="Z41" s="585"/>
      <c r="AA41" s="586"/>
      <c r="AB41" s="585"/>
      <c r="AC41" s="586"/>
      <c r="AD41" s="585"/>
      <c r="AE41" s="586"/>
      <c r="AF41" s="562">
        <f>L41-X41</f>
        <v>0</v>
      </c>
      <c r="AG41" s="562"/>
      <c r="AH41" s="562"/>
      <c r="AI41" s="562"/>
      <c r="AJ41" s="562"/>
      <c r="AK41" s="562"/>
      <c r="AL41" s="562"/>
      <c r="AM41" s="562"/>
      <c r="AN41" s="569"/>
      <c r="AO41" s="570"/>
      <c r="AP41" s="569"/>
      <c r="AQ41" s="570"/>
      <c r="AR41" s="569"/>
      <c r="AS41" s="570"/>
      <c r="AT41" s="569"/>
      <c r="AU41" s="573"/>
      <c r="AV41" s="573"/>
      <c r="AW41" s="570"/>
      <c r="AX41" s="569"/>
      <c r="AY41" s="570"/>
      <c r="AZ41" s="569"/>
      <c r="BA41" s="570"/>
      <c r="BB41" s="569"/>
      <c r="BC41" s="570"/>
      <c r="BD41" s="569"/>
      <c r="BE41" s="570"/>
      <c r="BF41" s="569"/>
      <c r="BG41" s="570"/>
      <c r="BH41" s="569"/>
      <c r="BI41" s="573"/>
      <c r="BJ41" s="573"/>
      <c r="BK41" s="573"/>
      <c r="BL41" s="573"/>
      <c r="BM41" s="573"/>
      <c r="BN41" s="573"/>
      <c r="BO41" s="575"/>
      <c r="BP41" s="231"/>
    </row>
    <row r="42" spans="2:68" ht="15.75" thickBot="1">
      <c r="B42" s="559"/>
      <c r="C42" s="583"/>
      <c r="D42" s="583"/>
      <c r="E42" s="583"/>
      <c r="F42" s="583"/>
      <c r="G42" s="583"/>
      <c r="H42" s="583"/>
      <c r="I42" s="583"/>
      <c r="J42" s="583"/>
      <c r="K42" s="583"/>
      <c r="L42" s="562"/>
      <c r="M42" s="562"/>
      <c r="N42" s="562"/>
      <c r="O42" s="562"/>
      <c r="P42" s="562"/>
      <c r="Q42" s="562"/>
      <c r="R42" s="562"/>
      <c r="S42" s="562"/>
      <c r="T42" s="563"/>
      <c r="U42" s="563"/>
      <c r="V42" s="563"/>
      <c r="W42" s="563"/>
      <c r="X42" s="571"/>
      <c r="Y42" s="572"/>
      <c r="Z42" s="587"/>
      <c r="AA42" s="588"/>
      <c r="AB42" s="587"/>
      <c r="AC42" s="588"/>
      <c r="AD42" s="587"/>
      <c r="AE42" s="588"/>
      <c r="AF42" s="562"/>
      <c r="AG42" s="562"/>
      <c r="AH42" s="562"/>
      <c r="AI42" s="562"/>
      <c r="AJ42" s="562"/>
      <c r="AK42" s="562"/>
      <c r="AL42" s="562"/>
      <c r="AM42" s="562"/>
      <c r="AN42" s="571"/>
      <c r="AO42" s="572"/>
      <c r="AP42" s="571"/>
      <c r="AQ42" s="572"/>
      <c r="AR42" s="571"/>
      <c r="AS42" s="572"/>
      <c r="AT42" s="571"/>
      <c r="AU42" s="574"/>
      <c r="AV42" s="574"/>
      <c r="AW42" s="572"/>
      <c r="AX42" s="571"/>
      <c r="AY42" s="572"/>
      <c r="AZ42" s="571"/>
      <c r="BA42" s="572"/>
      <c r="BB42" s="571"/>
      <c r="BC42" s="572"/>
      <c r="BD42" s="571"/>
      <c r="BE42" s="572"/>
      <c r="BF42" s="571"/>
      <c r="BG42" s="572"/>
      <c r="BH42" s="571"/>
      <c r="BI42" s="574"/>
      <c r="BJ42" s="574"/>
      <c r="BK42" s="574"/>
      <c r="BL42" s="574"/>
      <c r="BM42" s="574"/>
      <c r="BN42" s="574"/>
      <c r="BO42" s="576"/>
      <c r="BP42" s="231"/>
    </row>
    <row r="43" spans="2:68" ht="16.5" thickBot="1" thickTop="1">
      <c r="B43" s="559"/>
      <c r="C43" s="583" t="s">
        <v>180</v>
      </c>
      <c r="D43" s="583"/>
      <c r="E43" s="583"/>
      <c r="F43" s="583"/>
      <c r="G43" s="583"/>
      <c r="H43" s="583"/>
      <c r="I43" s="583"/>
      <c r="J43" s="583"/>
      <c r="K43" s="583"/>
      <c r="L43" s="562">
        <f>SUM(AN43:BO44)+X43</f>
        <v>0</v>
      </c>
      <c r="M43" s="562"/>
      <c r="N43" s="562"/>
      <c r="O43" s="562"/>
      <c r="P43" s="562"/>
      <c r="Q43" s="562"/>
      <c r="R43" s="562"/>
      <c r="S43" s="562"/>
      <c r="T43" s="563">
        <f>IF($L$51&lt;&gt;0,(L43/$L$51*100),0)</f>
        <v>0</v>
      </c>
      <c r="U43" s="563"/>
      <c r="V43" s="563"/>
      <c r="W43" s="563"/>
      <c r="X43" s="569"/>
      <c r="Y43" s="570"/>
      <c r="Z43" s="585"/>
      <c r="AA43" s="586"/>
      <c r="AB43" s="585"/>
      <c r="AC43" s="586"/>
      <c r="AD43" s="585"/>
      <c r="AE43" s="586"/>
      <c r="AF43" s="562">
        <f>L43-X43</f>
        <v>0</v>
      </c>
      <c r="AG43" s="562"/>
      <c r="AH43" s="562"/>
      <c r="AI43" s="562"/>
      <c r="AJ43" s="562"/>
      <c r="AK43" s="562"/>
      <c r="AL43" s="562"/>
      <c r="AM43" s="562"/>
      <c r="AN43" s="569"/>
      <c r="AO43" s="570"/>
      <c r="AP43" s="569"/>
      <c r="AQ43" s="570"/>
      <c r="AR43" s="569"/>
      <c r="AS43" s="570"/>
      <c r="AT43" s="569"/>
      <c r="AU43" s="573"/>
      <c r="AV43" s="573"/>
      <c r="AW43" s="570"/>
      <c r="AX43" s="569"/>
      <c r="AY43" s="570"/>
      <c r="AZ43" s="569"/>
      <c r="BA43" s="570"/>
      <c r="BB43" s="569"/>
      <c r="BC43" s="570"/>
      <c r="BD43" s="569"/>
      <c r="BE43" s="570"/>
      <c r="BF43" s="569"/>
      <c r="BG43" s="570"/>
      <c r="BH43" s="569"/>
      <c r="BI43" s="573"/>
      <c r="BJ43" s="573"/>
      <c r="BK43" s="573"/>
      <c r="BL43" s="573"/>
      <c r="BM43" s="573"/>
      <c r="BN43" s="573"/>
      <c r="BO43" s="575"/>
      <c r="BP43" s="231"/>
    </row>
    <row r="44" spans="2:68" ht="15.75" thickBot="1">
      <c r="B44" s="559"/>
      <c r="C44" s="583"/>
      <c r="D44" s="583"/>
      <c r="E44" s="583"/>
      <c r="F44" s="583"/>
      <c r="G44" s="583"/>
      <c r="H44" s="583"/>
      <c r="I44" s="583"/>
      <c r="J44" s="583"/>
      <c r="K44" s="583"/>
      <c r="L44" s="562"/>
      <c r="M44" s="562"/>
      <c r="N44" s="562"/>
      <c r="O44" s="562"/>
      <c r="P44" s="562"/>
      <c r="Q44" s="562"/>
      <c r="R44" s="562"/>
      <c r="S44" s="562"/>
      <c r="T44" s="563"/>
      <c r="U44" s="563"/>
      <c r="V44" s="563"/>
      <c r="W44" s="563"/>
      <c r="X44" s="571"/>
      <c r="Y44" s="572"/>
      <c r="Z44" s="587"/>
      <c r="AA44" s="588"/>
      <c r="AB44" s="587"/>
      <c r="AC44" s="588"/>
      <c r="AD44" s="587"/>
      <c r="AE44" s="588"/>
      <c r="AF44" s="562"/>
      <c r="AG44" s="562"/>
      <c r="AH44" s="562"/>
      <c r="AI44" s="562"/>
      <c r="AJ44" s="562"/>
      <c r="AK44" s="562"/>
      <c r="AL44" s="562"/>
      <c r="AM44" s="562"/>
      <c r="AN44" s="571"/>
      <c r="AO44" s="572"/>
      <c r="AP44" s="571"/>
      <c r="AQ44" s="572"/>
      <c r="AR44" s="571"/>
      <c r="AS44" s="572"/>
      <c r="AT44" s="571"/>
      <c r="AU44" s="574"/>
      <c r="AV44" s="574"/>
      <c r="AW44" s="572"/>
      <c r="AX44" s="571"/>
      <c r="AY44" s="572"/>
      <c r="AZ44" s="571"/>
      <c r="BA44" s="572"/>
      <c r="BB44" s="571"/>
      <c r="BC44" s="572"/>
      <c r="BD44" s="571"/>
      <c r="BE44" s="572"/>
      <c r="BF44" s="571"/>
      <c r="BG44" s="572"/>
      <c r="BH44" s="571"/>
      <c r="BI44" s="574"/>
      <c r="BJ44" s="574"/>
      <c r="BK44" s="574"/>
      <c r="BL44" s="574"/>
      <c r="BM44" s="574"/>
      <c r="BN44" s="574"/>
      <c r="BO44" s="576"/>
      <c r="BP44" s="231"/>
    </row>
    <row r="45" spans="2:68" ht="15.75" thickBot="1">
      <c r="B45" s="559"/>
      <c r="C45" s="583" t="s">
        <v>181</v>
      </c>
      <c r="D45" s="583"/>
      <c r="E45" s="583"/>
      <c r="F45" s="583"/>
      <c r="G45" s="583"/>
      <c r="H45" s="583"/>
      <c r="I45" s="583"/>
      <c r="J45" s="583"/>
      <c r="K45" s="583"/>
      <c r="L45" s="562">
        <f>SUM(AN45:BO46)+X45</f>
        <v>0</v>
      </c>
      <c r="M45" s="562"/>
      <c r="N45" s="562"/>
      <c r="O45" s="562"/>
      <c r="P45" s="562"/>
      <c r="Q45" s="562"/>
      <c r="R45" s="562"/>
      <c r="S45" s="562"/>
      <c r="T45" s="563">
        <f>IF($L$51&lt;&gt;0,(L45/$L$51*100),0)</f>
        <v>0</v>
      </c>
      <c r="U45" s="563"/>
      <c r="V45" s="563"/>
      <c r="W45" s="563"/>
      <c r="X45" s="562">
        <f>SUM(X47:AE50)</f>
        <v>0</v>
      </c>
      <c r="Y45" s="562"/>
      <c r="Z45" s="562"/>
      <c r="AA45" s="562"/>
      <c r="AB45" s="562"/>
      <c r="AC45" s="562"/>
      <c r="AD45" s="562"/>
      <c r="AE45" s="562"/>
      <c r="AF45" s="562">
        <f>L45-X45</f>
        <v>0</v>
      </c>
      <c r="AG45" s="562"/>
      <c r="AH45" s="562"/>
      <c r="AI45" s="562"/>
      <c r="AJ45" s="562"/>
      <c r="AK45" s="562"/>
      <c r="AL45" s="562"/>
      <c r="AM45" s="562"/>
      <c r="AN45" s="562">
        <f>SUM(AN47:AT50)</f>
        <v>0</v>
      </c>
      <c r="AO45" s="562"/>
      <c r="AP45" s="562"/>
      <c r="AQ45" s="562"/>
      <c r="AR45" s="562"/>
      <c r="AS45" s="562"/>
      <c r="AT45" s="562"/>
      <c r="AU45" s="562">
        <f>SUM(AU47:BA50)</f>
        <v>0</v>
      </c>
      <c r="AV45" s="562"/>
      <c r="AW45" s="562"/>
      <c r="AX45" s="562"/>
      <c r="AY45" s="562"/>
      <c r="AZ45" s="562"/>
      <c r="BA45" s="562"/>
      <c r="BB45" s="562">
        <f>SUM(BB47:BH50)</f>
        <v>0</v>
      </c>
      <c r="BC45" s="562"/>
      <c r="BD45" s="562"/>
      <c r="BE45" s="562"/>
      <c r="BF45" s="562"/>
      <c r="BG45" s="562"/>
      <c r="BH45" s="562"/>
      <c r="BI45" s="564">
        <f>SUM(BI47:BO50)</f>
        <v>0</v>
      </c>
      <c r="BJ45" s="565"/>
      <c r="BK45" s="565"/>
      <c r="BL45" s="565"/>
      <c r="BM45" s="565"/>
      <c r="BN45" s="565"/>
      <c r="BO45" s="565"/>
      <c r="BP45" s="170"/>
    </row>
    <row r="46" spans="2:68" ht="15.75" thickBot="1">
      <c r="B46" s="559"/>
      <c r="C46" s="583"/>
      <c r="D46" s="583"/>
      <c r="E46" s="583"/>
      <c r="F46" s="583"/>
      <c r="G46" s="583"/>
      <c r="H46" s="583"/>
      <c r="I46" s="583"/>
      <c r="J46" s="583"/>
      <c r="K46" s="583"/>
      <c r="L46" s="562"/>
      <c r="M46" s="562"/>
      <c r="N46" s="562"/>
      <c r="O46" s="562"/>
      <c r="P46" s="562"/>
      <c r="Q46" s="562"/>
      <c r="R46" s="562"/>
      <c r="S46" s="562"/>
      <c r="T46" s="563"/>
      <c r="U46" s="563"/>
      <c r="V46" s="563"/>
      <c r="W46" s="563"/>
      <c r="X46" s="562"/>
      <c r="Y46" s="562"/>
      <c r="Z46" s="562"/>
      <c r="AA46" s="562"/>
      <c r="AB46" s="562"/>
      <c r="AC46" s="562"/>
      <c r="AD46" s="562"/>
      <c r="AE46" s="562"/>
      <c r="AF46" s="562"/>
      <c r="AG46" s="562"/>
      <c r="AH46" s="562"/>
      <c r="AI46" s="562"/>
      <c r="AJ46" s="562"/>
      <c r="AK46" s="562"/>
      <c r="AL46" s="562"/>
      <c r="AM46" s="562"/>
      <c r="AN46" s="562"/>
      <c r="AO46" s="562"/>
      <c r="AP46" s="562"/>
      <c r="AQ46" s="562"/>
      <c r="AR46" s="562"/>
      <c r="AS46" s="562"/>
      <c r="AT46" s="562"/>
      <c r="AU46" s="562"/>
      <c r="AV46" s="562"/>
      <c r="AW46" s="562"/>
      <c r="AX46" s="562"/>
      <c r="AY46" s="562"/>
      <c r="AZ46" s="562"/>
      <c r="BA46" s="562"/>
      <c r="BB46" s="562"/>
      <c r="BC46" s="562"/>
      <c r="BD46" s="562"/>
      <c r="BE46" s="562"/>
      <c r="BF46" s="562"/>
      <c r="BG46" s="562"/>
      <c r="BH46" s="562"/>
      <c r="BI46" s="565"/>
      <c r="BJ46" s="565"/>
      <c r="BK46" s="565"/>
      <c r="BL46" s="565"/>
      <c r="BM46" s="565"/>
      <c r="BN46" s="565"/>
      <c r="BO46" s="565"/>
      <c r="BP46" s="170"/>
    </row>
    <row r="47" spans="2:68" ht="15" customHeight="1" thickBot="1" thickTop="1">
      <c r="B47" s="559"/>
      <c r="C47" s="581" t="s">
        <v>173</v>
      </c>
      <c r="D47" s="581"/>
      <c r="E47" s="581"/>
      <c r="F47" s="581"/>
      <c r="G47" s="582" t="s">
        <v>174</v>
      </c>
      <c r="H47" s="582"/>
      <c r="I47" s="582"/>
      <c r="J47" s="582"/>
      <c r="K47" s="582"/>
      <c r="L47" s="567">
        <f>SUM(AN47:BO48)+X47</f>
        <v>0</v>
      </c>
      <c r="M47" s="567"/>
      <c r="N47" s="567"/>
      <c r="O47" s="567"/>
      <c r="P47" s="567"/>
      <c r="Q47" s="567"/>
      <c r="R47" s="567"/>
      <c r="S47" s="567"/>
      <c r="T47" s="568">
        <f>IF($L$51&lt;&gt;0,(L47/$L$51*100),0)</f>
        <v>0</v>
      </c>
      <c r="U47" s="568"/>
      <c r="V47" s="568"/>
      <c r="W47" s="568"/>
      <c r="X47" s="569"/>
      <c r="Y47" s="570"/>
      <c r="Z47" s="585"/>
      <c r="AA47" s="586"/>
      <c r="AB47" s="585"/>
      <c r="AC47" s="586"/>
      <c r="AD47" s="585"/>
      <c r="AE47" s="586"/>
      <c r="AF47" s="567">
        <f>L47-X47</f>
        <v>0</v>
      </c>
      <c r="AG47" s="567"/>
      <c r="AH47" s="567"/>
      <c r="AI47" s="567"/>
      <c r="AJ47" s="567"/>
      <c r="AK47" s="567"/>
      <c r="AL47" s="567"/>
      <c r="AM47" s="567"/>
      <c r="AN47" s="569"/>
      <c r="AO47" s="570"/>
      <c r="AP47" s="569"/>
      <c r="AQ47" s="570"/>
      <c r="AR47" s="569"/>
      <c r="AS47" s="570"/>
      <c r="AT47" s="273"/>
      <c r="AU47" s="573"/>
      <c r="AV47" s="573"/>
      <c r="AW47" s="274"/>
      <c r="AX47" s="569"/>
      <c r="AY47" s="570"/>
      <c r="AZ47" s="569"/>
      <c r="BA47" s="570"/>
      <c r="BB47" s="569"/>
      <c r="BC47" s="570"/>
      <c r="BD47" s="569"/>
      <c r="BE47" s="570"/>
      <c r="BF47" s="569"/>
      <c r="BG47" s="570"/>
      <c r="BH47" s="273"/>
      <c r="BI47" s="573"/>
      <c r="BJ47" s="573"/>
      <c r="BK47" s="573"/>
      <c r="BL47" s="573"/>
      <c r="BM47" s="573"/>
      <c r="BN47" s="573"/>
      <c r="BO47" s="575"/>
      <c r="BP47" s="170"/>
    </row>
    <row r="48" spans="2:68" ht="15.75" thickBot="1">
      <c r="B48" s="559"/>
      <c r="C48" s="581"/>
      <c r="D48" s="581"/>
      <c r="E48" s="581"/>
      <c r="F48" s="581"/>
      <c r="G48" s="582"/>
      <c r="H48" s="582"/>
      <c r="I48" s="582"/>
      <c r="J48" s="582"/>
      <c r="K48" s="582"/>
      <c r="L48" s="567"/>
      <c r="M48" s="567"/>
      <c r="N48" s="567"/>
      <c r="O48" s="567"/>
      <c r="P48" s="567"/>
      <c r="Q48" s="567"/>
      <c r="R48" s="567"/>
      <c r="S48" s="567"/>
      <c r="T48" s="568"/>
      <c r="U48" s="568"/>
      <c r="V48" s="568"/>
      <c r="W48" s="568"/>
      <c r="X48" s="571"/>
      <c r="Y48" s="572"/>
      <c r="Z48" s="587"/>
      <c r="AA48" s="588"/>
      <c r="AB48" s="587"/>
      <c r="AC48" s="588"/>
      <c r="AD48" s="587"/>
      <c r="AE48" s="588"/>
      <c r="AF48" s="567"/>
      <c r="AG48" s="567"/>
      <c r="AH48" s="567"/>
      <c r="AI48" s="567"/>
      <c r="AJ48" s="567"/>
      <c r="AK48" s="567"/>
      <c r="AL48" s="567"/>
      <c r="AM48" s="567"/>
      <c r="AN48" s="571"/>
      <c r="AO48" s="572"/>
      <c r="AP48" s="571"/>
      <c r="AQ48" s="572"/>
      <c r="AR48" s="571"/>
      <c r="AS48" s="572"/>
      <c r="AT48" s="275"/>
      <c r="AU48" s="574"/>
      <c r="AV48" s="574"/>
      <c r="AW48" s="276"/>
      <c r="AX48" s="571"/>
      <c r="AY48" s="572"/>
      <c r="AZ48" s="571"/>
      <c r="BA48" s="572"/>
      <c r="BB48" s="571"/>
      <c r="BC48" s="572"/>
      <c r="BD48" s="571"/>
      <c r="BE48" s="572"/>
      <c r="BF48" s="571"/>
      <c r="BG48" s="572"/>
      <c r="BH48" s="275"/>
      <c r="BI48" s="574"/>
      <c r="BJ48" s="574"/>
      <c r="BK48" s="574"/>
      <c r="BL48" s="574"/>
      <c r="BM48" s="574"/>
      <c r="BN48" s="574"/>
      <c r="BO48" s="576"/>
      <c r="BP48" s="170"/>
    </row>
    <row r="49" spans="2:68" ht="15" customHeight="1" thickBot="1" thickTop="1">
      <c r="B49" s="559"/>
      <c r="C49" s="581" t="s">
        <v>173</v>
      </c>
      <c r="D49" s="581"/>
      <c r="E49" s="581"/>
      <c r="F49" s="581"/>
      <c r="G49" s="582" t="s">
        <v>174</v>
      </c>
      <c r="H49" s="582"/>
      <c r="I49" s="582"/>
      <c r="J49" s="582"/>
      <c r="K49" s="582"/>
      <c r="L49" s="567">
        <f>SUM(AN49:BO50)+X49</f>
        <v>0</v>
      </c>
      <c r="M49" s="567"/>
      <c r="N49" s="567"/>
      <c r="O49" s="567"/>
      <c r="P49" s="567"/>
      <c r="Q49" s="567"/>
      <c r="R49" s="567"/>
      <c r="S49" s="567"/>
      <c r="T49" s="568">
        <f>IF($L$51&lt;&gt;0,(L49/$L$51*100),0)</f>
        <v>0</v>
      </c>
      <c r="U49" s="568"/>
      <c r="V49" s="568"/>
      <c r="W49" s="568"/>
      <c r="X49" s="569"/>
      <c r="Y49" s="570"/>
      <c r="Z49" s="585"/>
      <c r="AA49" s="586"/>
      <c r="AB49" s="585"/>
      <c r="AC49" s="586"/>
      <c r="AD49" s="585"/>
      <c r="AE49" s="586"/>
      <c r="AF49" s="567">
        <f>L49-X49</f>
        <v>0</v>
      </c>
      <c r="AG49" s="567"/>
      <c r="AH49" s="567"/>
      <c r="AI49" s="567"/>
      <c r="AJ49" s="567"/>
      <c r="AK49" s="567"/>
      <c r="AL49" s="567"/>
      <c r="AM49" s="567"/>
      <c r="AN49" s="569"/>
      <c r="AO49" s="570"/>
      <c r="AP49" s="569"/>
      <c r="AQ49" s="570"/>
      <c r="AR49" s="569"/>
      <c r="AS49" s="570"/>
      <c r="AT49" s="273"/>
      <c r="AU49" s="573"/>
      <c r="AV49" s="573"/>
      <c r="AW49" s="274"/>
      <c r="AX49" s="569"/>
      <c r="AY49" s="570"/>
      <c r="AZ49" s="569"/>
      <c r="BA49" s="570"/>
      <c r="BB49" s="569"/>
      <c r="BC49" s="570"/>
      <c r="BD49" s="569"/>
      <c r="BE49" s="570"/>
      <c r="BF49" s="569"/>
      <c r="BG49" s="570"/>
      <c r="BH49" s="273"/>
      <c r="BI49" s="573"/>
      <c r="BJ49" s="573"/>
      <c r="BK49" s="573"/>
      <c r="BL49" s="573"/>
      <c r="BM49" s="573"/>
      <c r="BN49" s="573"/>
      <c r="BO49" s="575"/>
      <c r="BP49" s="170"/>
    </row>
    <row r="50" spans="2:68" ht="15.75" thickBot="1">
      <c r="B50" s="559"/>
      <c r="C50" s="581"/>
      <c r="D50" s="581"/>
      <c r="E50" s="581"/>
      <c r="F50" s="581"/>
      <c r="G50" s="582"/>
      <c r="H50" s="582"/>
      <c r="I50" s="582"/>
      <c r="J50" s="582"/>
      <c r="K50" s="582"/>
      <c r="L50" s="567"/>
      <c r="M50" s="567"/>
      <c r="N50" s="567"/>
      <c r="O50" s="567"/>
      <c r="P50" s="567"/>
      <c r="Q50" s="567"/>
      <c r="R50" s="567"/>
      <c r="S50" s="567"/>
      <c r="T50" s="568"/>
      <c r="U50" s="568"/>
      <c r="V50" s="568"/>
      <c r="W50" s="568"/>
      <c r="X50" s="571"/>
      <c r="Y50" s="572"/>
      <c r="Z50" s="587"/>
      <c r="AA50" s="588"/>
      <c r="AB50" s="587"/>
      <c r="AC50" s="588"/>
      <c r="AD50" s="587"/>
      <c r="AE50" s="588"/>
      <c r="AF50" s="567"/>
      <c r="AG50" s="567"/>
      <c r="AH50" s="567"/>
      <c r="AI50" s="567"/>
      <c r="AJ50" s="567"/>
      <c r="AK50" s="567"/>
      <c r="AL50" s="567"/>
      <c r="AM50" s="567"/>
      <c r="AN50" s="571"/>
      <c r="AO50" s="572"/>
      <c r="AP50" s="571"/>
      <c r="AQ50" s="572"/>
      <c r="AR50" s="571"/>
      <c r="AS50" s="572"/>
      <c r="AT50" s="275"/>
      <c r="AU50" s="574"/>
      <c r="AV50" s="574"/>
      <c r="AW50" s="276"/>
      <c r="AX50" s="571"/>
      <c r="AY50" s="572"/>
      <c r="AZ50" s="571"/>
      <c r="BA50" s="572"/>
      <c r="BB50" s="571"/>
      <c r="BC50" s="572"/>
      <c r="BD50" s="571"/>
      <c r="BE50" s="572"/>
      <c r="BF50" s="571"/>
      <c r="BG50" s="572"/>
      <c r="BH50" s="275"/>
      <c r="BI50" s="574"/>
      <c r="BJ50" s="574"/>
      <c r="BK50" s="574"/>
      <c r="BL50" s="574"/>
      <c r="BM50" s="574"/>
      <c r="BN50" s="574"/>
      <c r="BO50" s="576"/>
      <c r="BP50" s="170"/>
    </row>
    <row r="51" spans="2:68" ht="15.75" thickBot="1">
      <c r="B51" s="559"/>
      <c r="C51" s="589" t="s">
        <v>182</v>
      </c>
      <c r="D51" s="589"/>
      <c r="E51" s="589"/>
      <c r="F51" s="589"/>
      <c r="G51" s="589"/>
      <c r="H51" s="589"/>
      <c r="I51" s="589"/>
      <c r="J51" s="589"/>
      <c r="K51" s="589"/>
      <c r="L51" s="535">
        <f>SUM(L37:S46)</f>
        <v>0</v>
      </c>
      <c r="M51" s="535"/>
      <c r="N51" s="535"/>
      <c r="O51" s="535"/>
      <c r="P51" s="535"/>
      <c r="Q51" s="535"/>
      <c r="R51" s="535"/>
      <c r="S51" s="535"/>
      <c r="T51" s="592">
        <f>SUM(T37:W46)</f>
        <v>0</v>
      </c>
      <c r="U51" s="592"/>
      <c r="V51" s="592"/>
      <c r="W51" s="592"/>
      <c r="X51" s="535">
        <f>SUM(X13,X33,X35,X39,X41,X43,X45)</f>
        <v>0</v>
      </c>
      <c r="Y51" s="535"/>
      <c r="Z51" s="535"/>
      <c r="AA51" s="535"/>
      <c r="AB51" s="535"/>
      <c r="AC51" s="535"/>
      <c r="AD51" s="535"/>
      <c r="AE51" s="535"/>
      <c r="AF51" s="535">
        <f>SUM(AF45,AF43,AF41,AF35,AF33,AF39,AF13)</f>
        <v>0</v>
      </c>
      <c r="AG51" s="535"/>
      <c r="AH51" s="535"/>
      <c r="AI51" s="535"/>
      <c r="AJ51" s="535"/>
      <c r="AK51" s="535"/>
      <c r="AL51" s="535"/>
      <c r="AM51" s="535"/>
      <c r="AN51" s="535">
        <f>SUM(AN45,AN43,AN41,AN35,AN33,AN39,AN13)</f>
        <v>0</v>
      </c>
      <c r="AO51" s="535"/>
      <c r="AP51" s="535"/>
      <c r="AQ51" s="535"/>
      <c r="AR51" s="535"/>
      <c r="AS51" s="535"/>
      <c r="AT51" s="535"/>
      <c r="AU51" s="535">
        <f>SUM(AU13,AU33,AU35,AT39,AT41,AT43,AU45)</f>
        <v>0</v>
      </c>
      <c r="AV51" s="535"/>
      <c r="AW51" s="535"/>
      <c r="AX51" s="535"/>
      <c r="AY51" s="535"/>
      <c r="AZ51" s="535"/>
      <c r="BA51" s="535"/>
      <c r="BB51" s="535">
        <f>SUM(BB45,BB43,BB41,BB35,BB33,BB39,BB13)</f>
        <v>0</v>
      </c>
      <c r="BC51" s="535"/>
      <c r="BD51" s="535"/>
      <c r="BE51" s="535"/>
      <c r="BF51" s="535"/>
      <c r="BG51" s="535"/>
      <c r="BH51" s="535"/>
      <c r="BI51" s="594">
        <f>SUM(BI13,BI33,BI35,BH39,BH41,BH43,BI45)</f>
        <v>0</v>
      </c>
      <c r="BJ51" s="595"/>
      <c r="BK51" s="595"/>
      <c r="BL51" s="595"/>
      <c r="BM51" s="595"/>
      <c r="BN51" s="595"/>
      <c r="BO51" s="595"/>
      <c r="BP51" s="170"/>
    </row>
    <row r="52" spans="2:68" ht="15.75" thickBot="1">
      <c r="B52" s="560"/>
      <c r="C52" s="590"/>
      <c r="D52" s="590"/>
      <c r="E52" s="590"/>
      <c r="F52" s="590"/>
      <c r="G52" s="590"/>
      <c r="H52" s="590"/>
      <c r="I52" s="590"/>
      <c r="J52" s="590"/>
      <c r="K52" s="590"/>
      <c r="L52" s="591"/>
      <c r="M52" s="591"/>
      <c r="N52" s="591"/>
      <c r="O52" s="591"/>
      <c r="P52" s="591"/>
      <c r="Q52" s="591"/>
      <c r="R52" s="591"/>
      <c r="S52" s="591"/>
      <c r="T52" s="593"/>
      <c r="U52" s="593"/>
      <c r="V52" s="593"/>
      <c r="W52" s="593"/>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c r="BE52" s="591"/>
      <c r="BF52" s="591"/>
      <c r="BG52" s="591"/>
      <c r="BH52" s="591"/>
      <c r="BI52" s="596"/>
      <c r="BJ52" s="596"/>
      <c r="BK52" s="596"/>
      <c r="BL52" s="596"/>
      <c r="BM52" s="596"/>
      <c r="BN52" s="596"/>
      <c r="BO52" s="596"/>
      <c r="BP52" s="170"/>
    </row>
    <row r="53" spans="2:68" ht="16.5" thickBot="1" thickTop="1">
      <c r="B53" s="597" t="s">
        <v>183</v>
      </c>
      <c r="C53" s="599" t="s">
        <v>184</v>
      </c>
      <c r="D53" s="599"/>
      <c r="E53" s="599"/>
      <c r="F53" s="599"/>
      <c r="G53" s="599"/>
      <c r="H53" s="599"/>
      <c r="I53" s="599"/>
      <c r="J53" s="599"/>
      <c r="K53" s="599"/>
      <c r="L53" s="600">
        <f>SUM(AN53:BO54)+X53</f>
        <v>0</v>
      </c>
      <c r="M53" s="600"/>
      <c r="N53" s="600"/>
      <c r="O53" s="600"/>
      <c r="P53" s="600"/>
      <c r="Q53" s="600"/>
      <c r="R53" s="600"/>
      <c r="S53" s="600"/>
      <c r="T53" s="601">
        <f>IF($L$59&lt;&gt;0,(L53/$L$59*100),0)</f>
        <v>0</v>
      </c>
      <c r="U53" s="601"/>
      <c r="V53" s="601"/>
      <c r="W53" s="601"/>
      <c r="X53" s="602"/>
      <c r="Y53" s="603"/>
      <c r="Z53" s="199"/>
      <c r="AA53" s="199"/>
      <c r="AB53" s="199"/>
      <c r="AC53" s="199"/>
      <c r="AD53" s="199"/>
      <c r="AE53" s="199"/>
      <c r="AF53" s="600">
        <f>L53-X53</f>
        <v>0</v>
      </c>
      <c r="AG53" s="600"/>
      <c r="AH53" s="600"/>
      <c r="AI53" s="600"/>
      <c r="AJ53" s="600"/>
      <c r="AK53" s="600"/>
      <c r="AL53" s="600"/>
      <c r="AM53" s="600"/>
      <c r="AN53" s="602"/>
      <c r="AO53" s="606"/>
      <c r="AP53" s="606"/>
      <c r="AQ53" s="606"/>
      <c r="AR53" s="606"/>
      <c r="AS53" s="606"/>
      <c r="AT53" s="603"/>
      <c r="AU53" s="602"/>
      <c r="AV53" s="606"/>
      <c r="AW53" s="606"/>
      <c r="AX53" s="606"/>
      <c r="AY53" s="606"/>
      <c r="AZ53" s="606"/>
      <c r="BA53" s="603"/>
      <c r="BB53" s="602"/>
      <c r="BC53" s="606"/>
      <c r="BD53" s="606"/>
      <c r="BE53" s="606"/>
      <c r="BF53" s="606"/>
      <c r="BG53" s="606"/>
      <c r="BH53" s="603"/>
      <c r="BI53" s="602"/>
      <c r="BJ53" s="606"/>
      <c r="BK53" s="606"/>
      <c r="BL53" s="606"/>
      <c r="BM53" s="606"/>
      <c r="BN53" s="606"/>
      <c r="BO53" s="603"/>
      <c r="BP53" s="170"/>
    </row>
    <row r="54" spans="2:68" ht="15.75" thickBot="1">
      <c r="B54" s="559"/>
      <c r="C54" s="583"/>
      <c r="D54" s="583"/>
      <c r="E54" s="583"/>
      <c r="F54" s="583"/>
      <c r="G54" s="583"/>
      <c r="H54" s="583"/>
      <c r="I54" s="583"/>
      <c r="J54" s="583"/>
      <c r="K54" s="583"/>
      <c r="L54" s="562"/>
      <c r="M54" s="562"/>
      <c r="N54" s="562"/>
      <c r="O54" s="562"/>
      <c r="P54" s="562"/>
      <c r="Q54" s="562"/>
      <c r="R54" s="562"/>
      <c r="S54" s="562"/>
      <c r="T54" s="563"/>
      <c r="U54" s="563"/>
      <c r="V54" s="563"/>
      <c r="W54" s="563"/>
      <c r="X54" s="604"/>
      <c r="Y54" s="605"/>
      <c r="Z54" s="200"/>
      <c r="AA54" s="200"/>
      <c r="AB54" s="200"/>
      <c r="AC54" s="200"/>
      <c r="AD54" s="200"/>
      <c r="AE54" s="200"/>
      <c r="AF54" s="562"/>
      <c r="AG54" s="562"/>
      <c r="AH54" s="562"/>
      <c r="AI54" s="562"/>
      <c r="AJ54" s="562"/>
      <c r="AK54" s="562"/>
      <c r="AL54" s="562"/>
      <c r="AM54" s="562"/>
      <c r="AN54" s="607"/>
      <c r="AO54" s="608"/>
      <c r="AP54" s="608"/>
      <c r="AQ54" s="608"/>
      <c r="AR54" s="608"/>
      <c r="AS54" s="608"/>
      <c r="AT54" s="609"/>
      <c r="AU54" s="607"/>
      <c r="AV54" s="608"/>
      <c r="AW54" s="608"/>
      <c r="AX54" s="608"/>
      <c r="AY54" s="608"/>
      <c r="AZ54" s="608"/>
      <c r="BA54" s="609"/>
      <c r="BB54" s="607"/>
      <c r="BC54" s="608"/>
      <c r="BD54" s="608"/>
      <c r="BE54" s="608"/>
      <c r="BF54" s="608"/>
      <c r="BG54" s="608"/>
      <c r="BH54" s="609"/>
      <c r="BI54" s="607"/>
      <c r="BJ54" s="608"/>
      <c r="BK54" s="608"/>
      <c r="BL54" s="608"/>
      <c r="BM54" s="608"/>
      <c r="BN54" s="608"/>
      <c r="BO54" s="609"/>
      <c r="BP54" s="170"/>
    </row>
    <row r="55" spans="2:68" ht="15" customHeight="1" thickBot="1" thickTop="1">
      <c r="B55" s="559"/>
      <c r="C55" s="610" t="s">
        <v>238</v>
      </c>
      <c r="D55" s="610"/>
      <c r="E55" s="610"/>
      <c r="F55" s="610"/>
      <c r="G55" s="610"/>
      <c r="H55" s="610"/>
      <c r="I55" s="610"/>
      <c r="J55" s="610"/>
      <c r="K55" s="610"/>
      <c r="L55" s="562">
        <f>X55+AF55</f>
        <v>0</v>
      </c>
      <c r="M55" s="562"/>
      <c r="N55" s="562"/>
      <c r="O55" s="562"/>
      <c r="P55" s="562"/>
      <c r="Q55" s="562"/>
      <c r="R55" s="562"/>
      <c r="S55" s="562"/>
      <c r="T55" s="601">
        <f>IF($L$59&lt;&gt;0,(L55/$L$59*100),0)</f>
        <v>0</v>
      </c>
      <c r="U55" s="601"/>
      <c r="V55" s="201"/>
      <c r="W55" s="201"/>
      <c r="X55" s="602"/>
      <c r="Y55" s="611"/>
      <c r="Z55" s="613">
        <v>1</v>
      </c>
      <c r="AA55" s="614"/>
      <c r="AB55" s="613"/>
      <c r="AC55" s="614"/>
      <c r="AD55" s="613"/>
      <c r="AE55" s="614"/>
      <c r="AF55" s="562">
        <f>SUM(AN55,AU55,BB55,BI55)</f>
        <v>0</v>
      </c>
      <c r="AG55" s="562"/>
      <c r="AH55" s="562"/>
      <c r="AI55" s="562"/>
      <c r="AJ55" s="562"/>
      <c r="AK55" s="562"/>
      <c r="AL55" s="562"/>
      <c r="AM55" s="562"/>
      <c r="AN55" s="569"/>
      <c r="AO55" s="570"/>
      <c r="AP55" s="569"/>
      <c r="AQ55" s="570"/>
      <c r="AR55" s="569"/>
      <c r="AS55" s="570"/>
      <c r="AT55" s="280"/>
      <c r="AU55" s="573"/>
      <c r="AV55" s="573"/>
      <c r="AW55" s="281"/>
      <c r="AX55" s="569"/>
      <c r="AY55" s="570"/>
      <c r="AZ55" s="569"/>
      <c r="BA55" s="570"/>
      <c r="BB55" s="569"/>
      <c r="BC55" s="570"/>
      <c r="BD55" s="569"/>
      <c r="BE55" s="570"/>
      <c r="BF55" s="569"/>
      <c r="BG55" s="570"/>
      <c r="BH55" s="280"/>
      <c r="BI55" s="573"/>
      <c r="BJ55" s="573"/>
      <c r="BK55" s="573"/>
      <c r="BL55" s="573"/>
      <c r="BM55" s="573"/>
      <c r="BN55" s="573"/>
      <c r="BO55" s="575"/>
      <c r="BP55" s="170"/>
    </row>
    <row r="56" spans="2:68" ht="15.75" thickBot="1">
      <c r="B56" s="559"/>
      <c r="C56" s="610"/>
      <c r="D56" s="610"/>
      <c r="E56" s="610"/>
      <c r="F56" s="610"/>
      <c r="G56" s="610"/>
      <c r="H56" s="610"/>
      <c r="I56" s="610"/>
      <c r="J56" s="610"/>
      <c r="K56" s="610"/>
      <c r="L56" s="562"/>
      <c r="M56" s="562"/>
      <c r="N56" s="562"/>
      <c r="O56" s="562"/>
      <c r="P56" s="562"/>
      <c r="Q56" s="562"/>
      <c r="R56" s="562"/>
      <c r="S56" s="562"/>
      <c r="T56" s="563"/>
      <c r="U56" s="563"/>
      <c r="V56" s="201"/>
      <c r="W56" s="201"/>
      <c r="X56" s="607"/>
      <c r="Y56" s="612"/>
      <c r="Z56" s="615"/>
      <c r="AA56" s="616"/>
      <c r="AB56" s="615"/>
      <c r="AC56" s="616"/>
      <c r="AD56" s="615"/>
      <c r="AE56" s="616"/>
      <c r="AF56" s="562"/>
      <c r="AG56" s="562"/>
      <c r="AH56" s="562"/>
      <c r="AI56" s="562"/>
      <c r="AJ56" s="562"/>
      <c r="AK56" s="562"/>
      <c r="AL56" s="562"/>
      <c r="AM56" s="562"/>
      <c r="AN56" s="571"/>
      <c r="AO56" s="572"/>
      <c r="AP56" s="571"/>
      <c r="AQ56" s="572"/>
      <c r="AR56" s="571"/>
      <c r="AS56" s="572"/>
      <c r="AT56" s="277"/>
      <c r="AU56" s="574"/>
      <c r="AV56" s="574"/>
      <c r="AW56" s="282"/>
      <c r="AX56" s="571"/>
      <c r="AY56" s="572"/>
      <c r="AZ56" s="571"/>
      <c r="BA56" s="572"/>
      <c r="BB56" s="571"/>
      <c r="BC56" s="572"/>
      <c r="BD56" s="571"/>
      <c r="BE56" s="572"/>
      <c r="BF56" s="571"/>
      <c r="BG56" s="572"/>
      <c r="BH56" s="277"/>
      <c r="BI56" s="574"/>
      <c r="BJ56" s="574"/>
      <c r="BK56" s="574"/>
      <c r="BL56" s="574"/>
      <c r="BM56" s="574"/>
      <c r="BN56" s="574"/>
      <c r="BO56" s="576"/>
      <c r="BP56" s="170"/>
    </row>
    <row r="57" spans="2:68" ht="15" customHeight="1" thickBot="1" thickTop="1">
      <c r="B57" s="559"/>
      <c r="C57" s="610" t="s">
        <v>185</v>
      </c>
      <c r="D57" s="610"/>
      <c r="E57" s="610"/>
      <c r="F57" s="610"/>
      <c r="G57" s="610"/>
      <c r="H57" s="610"/>
      <c r="I57" s="610"/>
      <c r="J57" s="610"/>
      <c r="K57" s="610"/>
      <c r="L57" s="562">
        <f>X57+AF57</f>
        <v>0</v>
      </c>
      <c r="M57" s="562"/>
      <c r="N57" s="562"/>
      <c r="O57" s="562"/>
      <c r="P57" s="562"/>
      <c r="Q57" s="562"/>
      <c r="R57" s="562"/>
      <c r="S57" s="562"/>
      <c r="T57" s="563">
        <f>IF($L$59&lt;&gt;0,(L57/$L$59*100),0)</f>
        <v>0</v>
      </c>
      <c r="U57" s="563"/>
      <c r="V57" s="563"/>
      <c r="W57" s="563"/>
      <c r="X57" s="602"/>
      <c r="Y57" s="611"/>
      <c r="Z57" s="613"/>
      <c r="AA57" s="614"/>
      <c r="AB57" s="613"/>
      <c r="AC57" s="614"/>
      <c r="AD57" s="613"/>
      <c r="AE57" s="614"/>
      <c r="AF57" s="562">
        <f>SUM(AN57,AU57,BB57,BI57)</f>
        <v>0</v>
      </c>
      <c r="AG57" s="562"/>
      <c r="AH57" s="562"/>
      <c r="AI57" s="562"/>
      <c r="AJ57" s="562"/>
      <c r="AK57" s="562"/>
      <c r="AL57" s="562"/>
      <c r="AM57" s="562"/>
      <c r="AN57" s="617"/>
      <c r="AO57" s="618"/>
      <c r="AP57" s="617"/>
      <c r="AQ57" s="618"/>
      <c r="AR57" s="617"/>
      <c r="AS57" s="618"/>
      <c r="AT57" s="283"/>
      <c r="AU57" s="621"/>
      <c r="AV57" s="621"/>
      <c r="AW57" s="284"/>
      <c r="AX57" s="617"/>
      <c r="AY57" s="618"/>
      <c r="AZ57" s="617"/>
      <c r="BA57" s="618"/>
      <c r="BB57" s="617"/>
      <c r="BC57" s="618"/>
      <c r="BD57" s="617"/>
      <c r="BE57" s="618"/>
      <c r="BF57" s="617"/>
      <c r="BG57" s="618"/>
      <c r="BH57" s="283"/>
      <c r="BI57" s="621"/>
      <c r="BJ57" s="621"/>
      <c r="BK57" s="621"/>
      <c r="BL57" s="621"/>
      <c r="BM57" s="621"/>
      <c r="BN57" s="621"/>
      <c r="BO57" s="632"/>
      <c r="BP57" s="170"/>
    </row>
    <row r="58" spans="2:68" ht="15.75" thickBot="1">
      <c r="B58" s="559"/>
      <c r="C58" s="610"/>
      <c r="D58" s="610"/>
      <c r="E58" s="610"/>
      <c r="F58" s="610"/>
      <c r="G58" s="610"/>
      <c r="H58" s="610"/>
      <c r="I58" s="610"/>
      <c r="J58" s="610"/>
      <c r="K58" s="610"/>
      <c r="L58" s="562"/>
      <c r="M58" s="562"/>
      <c r="N58" s="562"/>
      <c r="O58" s="562"/>
      <c r="P58" s="562"/>
      <c r="Q58" s="562"/>
      <c r="R58" s="562"/>
      <c r="S58" s="562"/>
      <c r="T58" s="563"/>
      <c r="U58" s="563"/>
      <c r="V58" s="563"/>
      <c r="W58" s="563"/>
      <c r="X58" s="607"/>
      <c r="Y58" s="612"/>
      <c r="Z58" s="615"/>
      <c r="AA58" s="616"/>
      <c r="AB58" s="615"/>
      <c r="AC58" s="616"/>
      <c r="AD58" s="615"/>
      <c r="AE58" s="616"/>
      <c r="AF58" s="562"/>
      <c r="AG58" s="562"/>
      <c r="AH58" s="562"/>
      <c r="AI58" s="562"/>
      <c r="AJ58" s="562"/>
      <c r="AK58" s="562"/>
      <c r="AL58" s="562"/>
      <c r="AM58" s="562"/>
      <c r="AN58" s="619"/>
      <c r="AO58" s="620"/>
      <c r="AP58" s="619"/>
      <c r="AQ58" s="620"/>
      <c r="AR58" s="619"/>
      <c r="AS58" s="620"/>
      <c r="AT58" s="285"/>
      <c r="AU58" s="622"/>
      <c r="AV58" s="622"/>
      <c r="AW58" s="286"/>
      <c r="AX58" s="619"/>
      <c r="AY58" s="620"/>
      <c r="AZ58" s="619"/>
      <c r="BA58" s="620"/>
      <c r="BB58" s="619"/>
      <c r="BC58" s="620"/>
      <c r="BD58" s="619"/>
      <c r="BE58" s="620"/>
      <c r="BF58" s="619"/>
      <c r="BG58" s="620"/>
      <c r="BH58" s="285"/>
      <c r="BI58" s="622"/>
      <c r="BJ58" s="622"/>
      <c r="BK58" s="622"/>
      <c r="BL58" s="622"/>
      <c r="BM58" s="622"/>
      <c r="BN58" s="622"/>
      <c r="BO58" s="633"/>
      <c r="BP58" s="170"/>
    </row>
    <row r="59" spans="2:68" ht="15" customHeight="1" thickBot="1" thickTop="1">
      <c r="B59" s="559"/>
      <c r="C59" s="623" t="s">
        <v>186</v>
      </c>
      <c r="D59" s="623"/>
      <c r="E59" s="623"/>
      <c r="F59" s="623"/>
      <c r="G59" s="623"/>
      <c r="H59" s="623"/>
      <c r="I59" s="623"/>
      <c r="J59" s="623"/>
      <c r="K59" s="623"/>
      <c r="L59" s="535">
        <f>IF((SUM(L53:S58)=L51),L51,"CONFERIR")</f>
        <v>0</v>
      </c>
      <c r="M59" s="535"/>
      <c r="N59" s="535"/>
      <c r="O59" s="535"/>
      <c r="P59" s="535"/>
      <c r="Q59" s="535"/>
      <c r="R59" s="535"/>
      <c r="S59" s="535"/>
      <c r="T59" s="592">
        <f>SUM(T53:W58)</f>
        <v>0</v>
      </c>
      <c r="U59" s="592"/>
      <c r="V59" s="592"/>
      <c r="W59" s="592"/>
      <c r="X59" s="627">
        <f>X53+X55+X57</f>
        <v>0</v>
      </c>
      <c r="Y59" s="628"/>
      <c r="Z59" s="278"/>
      <c r="AA59" s="278"/>
      <c r="AB59" s="278"/>
      <c r="AC59" s="278"/>
      <c r="AD59" s="278"/>
      <c r="AE59" s="278"/>
      <c r="AF59" s="535">
        <f>SUM(AN59,AU59,BB59,BI59)</f>
        <v>0</v>
      </c>
      <c r="AG59" s="535"/>
      <c r="AH59" s="535"/>
      <c r="AI59" s="535"/>
      <c r="AJ59" s="535"/>
      <c r="AK59" s="535"/>
      <c r="AL59" s="535"/>
      <c r="AM59" s="535"/>
      <c r="AN59" s="535">
        <f>SUM(AN53:AT58)</f>
        <v>0</v>
      </c>
      <c r="AO59" s="535"/>
      <c r="AP59" s="535"/>
      <c r="AQ59" s="535"/>
      <c r="AR59" s="535"/>
      <c r="AS59" s="535"/>
      <c r="AT59" s="535"/>
      <c r="AU59" s="535">
        <f>SUM(AU53:BA58)</f>
        <v>0</v>
      </c>
      <c r="AV59" s="535"/>
      <c r="AW59" s="535"/>
      <c r="AX59" s="535"/>
      <c r="AY59" s="535"/>
      <c r="AZ59" s="535"/>
      <c r="BA59" s="535"/>
      <c r="BB59" s="535">
        <f>SUM(BB53:BH58)</f>
        <v>0</v>
      </c>
      <c r="BC59" s="535"/>
      <c r="BD59" s="535"/>
      <c r="BE59" s="535"/>
      <c r="BF59" s="535"/>
      <c r="BG59" s="535"/>
      <c r="BH59" s="535"/>
      <c r="BI59" s="535">
        <f>SUM(BI53:BO58)</f>
        <v>0</v>
      </c>
      <c r="BJ59" s="595"/>
      <c r="BK59" s="595"/>
      <c r="BL59" s="595"/>
      <c r="BM59" s="595"/>
      <c r="BN59" s="595"/>
      <c r="BO59" s="595"/>
      <c r="BP59" s="170"/>
    </row>
    <row r="60" spans="2:68" ht="15.75" thickBot="1">
      <c r="B60" s="598"/>
      <c r="C60" s="624"/>
      <c r="D60" s="624"/>
      <c r="E60" s="624"/>
      <c r="F60" s="624"/>
      <c r="G60" s="624"/>
      <c r="H60" s="624"/>
      <c r="I60" s="624"/>
      <c r="J60" s="624"/>
      <c r="K60" s="624"/>
      <c r="L60" s="625"/>
      <c r="M60" s="625"/>
      <c r="N60" s="625"/>
      <c r="O60" s="625"/>
      <c r="P60" s="625"/>
      <c r="Q60" s="625"/>
      <c r="R60" s="625"/>
      <c r="S60" s="625"/>
      <c r="T60" s="626"/>
      <c r="U60" s="626"/>
      <c r="V60" s="626"/>
      <c r="W60" s="626"/>
      <c r="X60" s="629"/>
      <c r="Y60" s="630"/>
      <c r="Z60" s="279"/>
      <c r="AA60" s="279"/>
      <c r="AB60" s="279"/>
      <c r="AC60" s="279"/>
      <c r="AD60" s="279"/>
      <c r="AE60" s="279"/>
      <c r="AF60" s="625"/>
      <c r="AG60" s="625"/>
      <c r="AH60" s="625"/>
      <c r="AI60" s="625"/>
      <c r="AJ60" s="625"/>
      <c r="AK60" s="625"/>
      <c r="AL60" s="625"/>
      <c r="AM60" s="625"/>
      <c r="AN60" s="625"/>
      <c r="AO60" s="625"/>
      <c r="AP60" s="625"/>
      <c r="AQ60" s="625"/>
      <c r="AR60" s="625"/>
      <c r="AS60" s="625"/>
      <c r="AT60" s="625"/>
      <c r="AU60" s="625"/>
      <c r="AV60" s="625"/>
      <c r="AW60" s="625"/>
      <c r="AX60" s="625"/>
      <c r="AY60" s="625"/>
      <c r="AZ60" s="625"/>
      <c r="BA60" s="625"/>
      <c r="BB60" s="625"/>
      <c r="BC60" s="625"/>
      <c r="BD60" s="625"/>
      <c r="BE60" s="625"/>
      <c r="BF60" s="625"/>
      <c r="BG60" s="625"/>
      <c r="BH60" s="625"/>
      <c r="BI60" s="631"/>
      <c r="BJ60" s="631"/>
      <c r="BK60" s="631"/>
      <c r="BL60" s="631"/>
      <c r="BM60" s="631"/>
      <c r="BN60" s="631"/>
      <c r="BO60" s="631"/>
      <c r="BP60" s="170"/>
    </row>
    <row r="61" ht="15.75" thickBot="1"/>
    <row r="62" spans="3:14" ht="15.75" thickBot="1">
      <c r="C62" s="537">
        <f>IF(L62&lt;&gt;0,"DIFERENÇA","")</f>
      </c>
      <c r="D62" s="537"/>
      <c r="E62" s="537"/>
      <c r="L62" s="535">
        <f>ROUND(-L51+L53+L55+L57,0)</f>
        <v>0</v>
      </c>
      <c r="M62" s="535"/>
      <c r="N62" s="535"/>
    </row>
    <row r="63" spans="3:14" ht="15.75" thickBot="1">
      <c r="C63" s="536"/>
      <c r="D63" s="536"/>
      <c r="E63" s="536"/>
      <c r="L63" s="535"/>
      <c r="M63" s="535"/>
      <c r="N63" s="535"/>
    </row>
  </sheetData>
  <sheetProtection sheet="1"/>
  <mergeCells count="404">
    <mergeCell ref="AN59:AT60"/>
    <mergeCell ref="AU59:BA60"/>
    <mergeCell ref="BB59:BH60"/>
    <mergeCell ref="BI59:BO60"/>
    <mergeCell ref="AZ57:BA58"/>
    <mergeCell ref="BB57:BC58"/>
    <mergeCell ref="BD57:BE58"/>
    <mergeCell ref="BF57:BG58"/>
    <mergeCell ref="BI57:BO58"/>
    <mergeCell ref="AN57:AO58"/>
    <mergeCell ref="C59:K60"/>
    <mergeCell ref="L59:S60"/>
    <mergeCell ref="T59:W60"/>
    <mergeCell ref="X59:Y60"/>
    <mergeCell ref="AF59:AM60"/>
    <mergeCell ref="AF57:AM58"/>
    <mergeCell ref="AP57:AQ58"/>
    <mergeCell ref="AR57:AS58"/>
    <mergeCell ref="AU57:AV58"/>
    <mergeCell ref="AX57:AY58"/>
    <mergeCell ref="BD55:BE56"/>
    <mergeCell ref="BF55:BG56"/>
    <mergeCell ref="AU55:AV56"/>
    <mergeCell ref="AX55:AY56"/>
    <mergeCell ref="AZ55:BA56"/>
    <mergeCell ref="BB55:BC56"/>
    <mergeCell ref="BI55:BO56"/>
    <mergeCell ref="C57:K58"/>
    <mergeCell ref="L57:S58"/>
    <mergeCell ref="T57:W58"/>
    <mergeCell ref="X57:Y58"/>
    <mergeCell ref="Z57:AA58"/>
    <mergeCell ref="AB57:AC58"/>
    <mergeCell ref="AD57:AE58"/>
    <mergeCell ref="AP55:AQ56"/>
    <mergeCell ref="AR55:AS56"/>
    <mergeCell ref="BI53:BO54"/>
    <mergeCell ref="C55:K56"/>
    <mergeCell ref="L55:S56"/>
    <mergeCell ref="T55:U56"/>
    <mergeCell ref="X55:Y56"/>
    <mergeCell ref="Z55:AA56"/>
    <mergeCell ref="AB55:AC56"/>
    <mergeCell ref="AD55:AE56"/>
    <mergeCell ref="AF55:AM56"/>
    <mergeCell ref="AN55:AO56"/>
    <mergeCell ref="BI51:BO52"/>
    <mergeCell ref="B53:B60"/>
    <mergeCell ref="C53:K54"/>
    <mergeCell ref="L53:S54"/>
    <mergeCell ref="T53:W54"/>
    <mergeCell ref="X53:Y54"/>
    <mergeCell ref="AF53:AM54"/>
    <mergeCell ref="AN53:AT54"/>
    <mergeCell ref="AU53:BA54"/>
    <mergeCell ref="BB53:BH54"/>
    <mergeCell ref="BF49:BG50"/>
    <mergeCell ref="BI49:BO50"/>
    <mergeCell ref="C51:K52"/>
    <mergeCell ref="L51:S52"/>
    <mergeCell ref="T51:W52"/>
    <mergeCell ref="X51:AE52"/>
    <mergeCell ref="AF51:AM52"/>
    <mergeCell ref="AN51:AT52"/>
    <mergeCell ref="AU51:BA52"/>
    <mergeCell ref="BB51:BH52"/>
    <mergeCell ref="AR49:AS50"/>
    <mergeCell ref="AU49:AV50"/>
    <mergeCell ref="AX49:AY50"/>
    <mergeCell ref="AZ49:BA50"/>
    <mergeCell ref="BB49:BC50"/>
    <mergeCell ref="BD49:BE50"/>
    <mergeCell ref="Z49:AA50"/>
    <mergeCell ref="AB49:AC50"/>
    <mergeCell ref="AD49:AE50"/>
    <mergeCell ref="AF49:AM50"/>
    <mergeCell ref="AN49:AO50"/>
    <mergeCell ref="AP49:AQ50"/>
    <mergeCell ref="AZ47:BA48"/>
    <mergeCell ref="BB47:BC48"/>
    <mergeCell ref="BD47:BE48"/>
    <mergeCell ref="BF47:BG48"/>
    <mergeCell ref="BI47:BO48"/>
    <mergeCell ref="C49:F50"/>
    <mergeCell ref="G49:K50"/>
    <mergeCell ref="L49:S50"/>
    <mergeCell ref="T49:W50"/>
    <mergeCell ref="X49:Y50"/>
    <mergeCell ref="AF47:AM48"/>
    <mergeCell ref="AN47:AO48"/>
    <mergeCell ref="AP47:AQ48"/>
    <mergeCell ref="AR47:AS48"/>
    <mergeCell ref="AU47:AV48"/>
    <mergeCell ref="AX47:AY48"/>
    <mergeCell ref="BB45:BH46"/>
    <mergeCell ref="BI45:BO46"/>
    <mergeCell ref="C47:F48"/>
    <mergeCell ref="G47:K48"/>
    <mergeCell ref="L47:S48"/>
    <mergeCell ref="T47:W48"/>
    <mergeCell ref="X47:Y48"/>
    <mergeCell ref="Z47:AA48"/>
    <mergeCell ref="AB47:AC48"/>
    <mergeCell ref="AD47:AE48"/>
    <mergeCell ref="BD43:BE44"/>
    <mergeCell ref="BF43:BG44"/>
    <mergeCell ref="BH43:BO44"/>
    <mergeCell ref="C45:K46"/>
    <mergeCell ref="L45:S46"/>
    <mergeCell ref="T45:W46"/>
    <mergeCell ref="X45:AE46"/>
    <mergeCell ref="AF45:AM46"/>
    <mergeCell ref="AN45:AT46"/>
    <mergeCell ref="AU45:BA46"/>
    <mergeCell ref="AP43:AQ44"/>
    <mergeCell ref="AR43:AS44"/>
    <mergeCell ref="AT43:AW44"/>
    <mergeCell ref="AX43:AY44"/>
    <mergeCell ref="AZ43:BA44"/>
    <mergeCell ref="BB43:BC44"/>
    <mergeCell ref="BH41:BO42"/>
    <mergeCell ref="C43:K44"/>
    <mergeCell ref="L43:S44"/>
    <mergeCell ref="T43:W44"/>
    <mergeCell ref="X43:Y44"/>
    <mergeCell ref="Z43:AA44"/>
    <mergeCell ref="AB43:AC44"/>
    <mergeCell ref="AD43:AE44"/>
    <mergeCell ref="AF43:AM44"/>
    <mergeCell ref="AN43:AO44"/>
    <mergeCell ref="AT41:AW42"/>
    <mergeCell ref="AX41:AY42"/>
    <mergeCell ref="AZ41:BA42"/>
    <mergeCell ref="BB41:BC42"/>
    <mergeCell ref="BD41:BE42"/>
    <mergeCell ref="BF41:BG42"/>
    <mergeCell ref="AB41:AC42"/>
    <mergeCell ref="AD41:AE42"/>
    <mergeCell ref="AF41:AM42"/>
    <mergeCell ref="AN41:AO42"/>
    <mergeCell ref="AP41:AQ42"/>
    <mergeCell ref="AR41:AS42"/>
    <mergeCell ref="AZ39:BA40"/>
    <mergeCell ref="BB39:BC40"/>
    <mergeCell ref="BD39:BE40"/>
    <mergeCell ref="BF39:BG40"/>
    <mergeCell ref="BH39:BO40"/>
    <mergeCell ref="C41:K42"/>
    <mergeCell ref="L41:S42"/>
    <mergeCell ref="T41:W42"/>
    <mergeCell ref="X41:Y42"/>
    <mergeCell ref="Z41:AA42"/>
    <mergeCell ref="AF39:AM40"/>
    <mergeCell ref="AN39:AO40"/>
    <mergeCell ref="AP39:AQ40"/>
    <mergeCell ref="AR39:AS40"/>
    <mergeCell ref="AT39:AW40"/>
    <mergeCell ref="AX39:AY40"/>
    <mergeCell ref="AU37:BA38"/>
    <mergeCell ref="BB37:BH38"/>
    <mergeCell ref="BI37:BO38"/>
    <mergeCell ref="C39:K40"/>
    <mergeCell ref="L39:S40"/>
    <mergeCell ref="T39:W40"/>
    <mergeCell ref="X39:Y40"/>
    <mergeCell ref="Z39:AA40"/>
    <mergeCell ref="AB39:AC40"/>
    <mergeCell ref="AD39:AE40"/>
    <mergeCell ref="C37:K38"/>
    <mergeCell ref="L37:S38"/>
    <mergeCell ref="T37:W38"/>
    <mergeCell ref="X37:AE38"/>
    <mergeCell ref="AF37:AM38"/>
    <mergeCell ref="AN37:AT38"/>
    <mergeCell ref="AX35:AY36"/>
    <mergeCell ref="AZ35:BA36"/>
    <mergeCell ref="BB35:BC36"/>
    <mergeCell ref="BD35:BE36"/>
    <mergeCell ref="BF35:BG36"/>
    <mergeCell ref="BI35:BO36"/>
    <mergeCell ref="AD35:AE36"/>
    <mergeCell ref="AF35:AM36"/>
    <mergeCell ref="AN35:AO36"/>
    <mergeCell ref="AP35:AQ36"/>
    <mergeCell ref="AR35:AS36"/>
    <mergeCell ref="AU35:AV36"/>
    <mergeCell ref="C35:K36"/>
    <mergeCell ref="L35:S36"/>
    <mergeCell ref="T35:W36"/>
    <mergeCell ref="X35:Y36"/>
    <mergeCell ref="Z35:AA36"/>
    <mergeCell ref="AB35:AC36"/>
    <mergeCell ref="AX33:AY34"/>
    <mergeCell ref="AZ33:BA34"/>
    <mergeCell ref="BB33:BC34"/>
    <mergeCell ref="BD33:BE34"/>
    <mergeCell ref="BF33:BG34"/>
    <mergeCell ref="BI33:BO34"/>
    <mergeCell ref="AD33:AE34"/>
    <mergeCell ref="AF33:AM34"/>
    <mergeCell ref="AN33:AO34"/>
    <mergeCell ref="AP33:AQ34"/>
    <mergeCell ref="AR33:AS34"/>
    <mergeCell ref="AU33:AV34"/>
    <mergeCell ref="BB31:BC32"/>
    <mergeCell ref="BD31:BE32"/>
    <mergeCell ref="BF31:BG32"/>
    <mergeCell ref="BI31:BO32"/>
    <mergeCell ref="C33:K34"/>
    <mergeCell ref="L33:S34"/>
    <mergeCell ref="T33:W34"/>
    <mergeCell ref="X33:Y34"/>
    <mergeCell ref="Z33:AA34"/>
    <mergeCell ref="AB33:AC34"/>
    <mergeCell ref="AN31:AO32"/>
    <mergeCell ref="AP31:AQ32"/>
    <mergeCell ref="AR31:AS32"/>
    <mergeCell ref="AU31:AV32"/>
    <mergeCell ref="AX31:AY32"/>
    <mergeCell ref="AZ31:BA32"/>
    <mergeCell ref="BI29:BO30"/>
    <mergeCell ref="C31:F32"/>
    <mergeCell ref="G31:K32"/>
    <mergeCell ref="L31:S32"/>
    <mergeCell ref="T31:W32"/>
    <mergeCell ref="X31:Y32"/>
    <mergeCell ref="Z31:AA32"/>
    <mergeCell ref="AB31:AC32"/>
    <mergeCell ref="AD31:AE32"/>
    <mergeCell ref="AF31:AM32"/>
    <mergeCell ref="AU29:AV30"/>
    <mergeCell ref="AX29:AY30"/>
    <mergeCell ref="AZ29:BA30"/>
    <mergeCell ref="BB29:BC30"/>
    <mergeCell ref="BD29:BE30"/>
    <mergeCell ref="BF29:BG30"/>
    <mergeCell ref="AB29:AC30"/>
    <mergeCell ref="AD29:AE30"/>
    <mergeCell ref="AF29:AM30"/>
    <mergeCell ref="AN29:AO30"/>
    <mergeCell ref="AP29:AQ30"/>
    <mergeCell ref="AR29:AS30"/>
    <mergeCell ref="C29:F30"/>
    <mergeCell ref="G29:K30"/>
    <mergeCell ref="L29:S30"/>
    <mergeCell ref="T29:W30"/>
    <mergeCell ref="X29:Y30"/>
    <mergeCell ref="Z29:AA30"/>
    <mergeCell ref="AX27:AY28"/>
    <mergeCell ref="AZ27:BA28"/>
    <mergeCell ref="BB27:BC28"/>
    <mergeCell ref="BD27:BE28"/>
    <mergeCell ref="BF27:BG28"/>
    <mergeCell ref="BI27:BO28"/>
    <mergeCell ref="AD27:AE28"/>
    <mergeCell ref="AF27:AM28"/>
    <mergeCell ref="AN27:AO28"/>
    <mergeCell ref="AP27:AQ28"/>
    <mergeCell ref="AR27:AS28"/>
    <mergeCell ref="AU27:AV28"/>
    <mergeCell ref="C27:K28"/>
    <mergeCell ref="L27:S28"/>
    <mergeCell ref="T27:W28"/>
    <mergeCell ref="X27:Y28"/>
    <mergeCell ref="Z27:AA28"/>
    <mergeCell ref="AB27:AC28"/>
    <mergeCell ref="AX25:AY26"/>
    <mergeCell ref="AZ25:BA26"/>
    <mergeCell ref="BB25:BC26"/>
    <mergeCell ref="BD25:BE26"/>
    <mergeCell ref="BF25:BG26"/>
    <mergeCell ref="BI25:BO26"/>
    <mergeCell ref="AD25:AE26"/>
    <mergeCell ref="AF25:AM26"/>
    <mergeCell ref="AN25:AO26"/>
    <mergeCell ref="AP25:AQ26"/>
    <mergeCell ref="AR25:AS26"/>
    <mergeCell ref="AU25:AV26"/>
    <mergeCell ref="C25:K26"/>
    <mergeCell ref="L25:S26"/>
    <mergeCell ref="T25:W26"/>
    <mergeCell ref="X25:Y26"/>
    <mergeCell ref="Z25:AA26"/>
    <mergeCell ref="AB25:AC26"/>
    <mergeCell ref="AX23:AY24"/>
    <mergeCell ref="AZ23:BA24"/>
    <mergeCell ref="BB23:BC24"/>
    <mergeCell ref="BD23:BE24"/>
    <mergeCell ref="BF23:BG24"/>
    <mergeCell ref="BI23:BO24"/>
    <mergeCell ref="AD23:AE24"/>
    <mergeCell ref="AF23:AM24"/>
    <mergeCell ref="AN23:AO24"/>
    <mergeCell ref="AP23:AQ24"/>
    <mergeCell ref="AR23:AS24"/>
    <mergeCell ref="AU23:AV24"/>
    <mergeCell ref="C23:K24"/>
    <mergeCell ref="L23:S24"/>
    <mergeCell ref="T23:W24"/>
    <mergeCell ref="X23:Y24"/>
    <mergeCell ref="Z23:AA24"/>
    <mergeCell ref="AB23:AC24"/>
    <mergeCell ref="AX21:AY22"/>
    <mergeCell ref="AZ21:BA22"/>
    <mergeCell ref="BB21:BC22"/>
    <mergeCell ref="BD21:BE22"/>
    <mergeCell ref="BF21:BG22"/>
    <mergeCell ref="BI21:BO22"/>
    <mergeCell ref="AD21:AE22"/>
    <mergeCell ref="AF21:AM22"/>
    <mergeCell ref="AN21:AO22"/>
    <mergeCell ref="AP21:AQ22"/>
    <mergeCell ref="AR21:AS22"/>
    <mergeCell ref="AU21:AV22"/>
    <mergeCell ref="C21:K22"/>
    <mergeCell ref="L21:S22"/>
    <mergeCell ref="T21:W22"/>
    <mergeCell ref="X21:Y22"/>
    <mergeCell ref="Z21:AA22"/>
    <mergeCell ref="AB21:AC22"/>
    <mergeCell ref="AX19:AY20"/>
    <mergeCell ref="AZ19:BA20"/>
    <mergeCell ref="BB19:BC20"/>
    <mergeCell ref="BD19:BE20"/>
    <mergeCell ref="BF19:BG20"/>
    <mergeCell ref="BI19:BO20"/>
    <mergeCell ref="AD19:AE20"/>
    <mergeCell ref="AF19:AM20"/>
    <mergeCell ref="AN19:AO20"/>
    <mergeCell ref="AP19:AQ20"/>
    <mergeCell ref="AR19:AS20"/>
    <mergeCell ref="AU19:AV20"/>
    <mergeCell ref="BB17:BC18"/>
    <mergeCell ref="BD17:BE18"/>
    <mergeCell ref="BF17:BG18"/>
    <mergeCell ref="BI17:BO18"/>
    <mergeCell ref="C19:K20"/>
    <mergeCell ref="L19:S20"/>
    <mergeCell ref="T19:W20"/>
    <mergeCell ref="X19:Y20"/>
    <mergeCell ref="Z19:AA20"/>
    <mergeCell ref="AB19:AC20"/>
    <mergeCell ref="AN17:AO18"/>
    <mergeCell ref="AP17:AQ18"/>
    <mergeCell ref="AR17:AS18"/>
    <mergeCell ref="AU17:AV18"/>
    <mergeCell ref="AX17:AY18"/>
    <mergeCell ref="AZ17:BA18"/>
    <mergeCell ref="BF15:BG16"/>
    <mergeCell ref="BI15:BO16"/>
    <mergeCell ref="C17:K18"/>
    <mergeCell ref="L17:S18"/>
    <mergeCell ref="T17:W18"/>
    <mergeCell ref="X17:Y18"/>
    <mergeCell ref="Z17:AA18"/>
    <mergeCell ref="AB17:AC18"/>
    <mergeCell ref="AD17:AE18"/>
    <mergeCell ref="AF17:AM18"/>
    <mergeCell ref="AR15:AS16"/>
    <mergeCell ref="AU15:AV16"/>
    <mergeCell ref="AX15:AY16"/>
    <mergeCell ref="AZ15:BA16"/>
    <mergeCell ref="BB15:BC16"/>
    <mergeCell ref="BD15:BE16"/>
    <mergeCell ref="AU13:BA14"/>
    <mergeCell ref="BB13:BH14"/>
    <mergeCell ref="BI13:BO14"/>
    <mergeCell ref="C15:K16"/>
    <mergeCell ref="L15:S16"/>
    <mergeCell ref="T15:W16"/>
    <mergeCell ref="X15:Y16"/>
    <mergeCell ref="AF15:AM16"/>
    <mergeCell ref="AN15:AO16"/>
    <mergeCell ref="AP15:AQ16"/>
    <mergeCell ref="BB11:BH12"/>
    <mergeCell ref="BI11:BO12"/>
    <mergeCell ref="X12:Y12"/>
    <mergeCell ref="B13:B52"/>
    <mergeCell ref="C13:K14"/>
    <mergeCell ref="L13:S14"/>
    <mergeCell ref="T13:W14"/>
    <mergeCell ref="X13:AE14"/>
    <mergeCell ref="AF13:AM14"/>
    <mergeCell ref="AN13:AT14"/>
    <mergeCell ref="C8:K12"/>
    <mergeCell ref="L8:Y8"/>
    <mergeCell ref="AF8:BO8"/>
    <mergeCell ref="L9:S12"/>
    <mergeCell ref="T9:W12"/>
    <mergeCell ref="AF9:AM12"/>
    <mergeCell ref="AN9:BO9"/>
    <mergeCell ref="BI10:BO10"/>
    <mergeCell ref="AN11:AT12"/>
    <mergeCell ref="AU11:BA12"/>
    <mergeCell ref="L62:N63"/>
    <mergeCell ref="C63:E63"/>
    <mergeCell ref="C62:E62"/>
    <mergeCell ref="B1:BO1"/>
    <mergeCell ref="C5:I5"/>
    <mergeCell ref="J5:Q5"/>
    <mergeCell ref="S5:AC5"/>
    <mergeCell ref="AF5:AN5"/>
    <mergeCell ref="AP5:BA5"/>
    <mergeCell ref="BB5:BN5"/>
  </mergeCells>
  <dataValidations count="5">
    <dataValidation allowBlank="1" showInputMessage="1" showErrorMessage="1" promptTitle="Término do Projeto" prompt="Informe a data no formato dd/mm/aaaa" sqref="AF5:AN5"/>
    <dataValidation allowBlank="1" showInputMessage="1" showErrorMessage="1" promptTitle="Início do Projeto" prompt="Informe a data no formato dd/mm/aaaa" sqref="J5:Q5"/>
    <dataValidation allowBlank="1" showInputMessage="1" showErrorMessage="1" promptTitle="PD&amp;I" prompt="Pesquisa, Desenvolvimento e Inovação" sqref="C43:K44"/>
    <dataValidation allowBlank="1" showInputMessage="1" showErrorMessage="1" promptTitle="TOTAL" prompt="Caso apareça a mensagem &quot;CONFERIR&quot;, é necessário verificar a distribuição de valores (Total dos Usos está divergente do Total das Fontes)" sqref="L59:S60"/>
    <dataValidation allowBlank="1" showInputMessage="1" showErrorMessage="1" promptTitle="Atenção" prompt="Valores devem ser informados em unidades de R$" sqref="X15:Y16"/>
  </dataValidations>
  <printOptions horizontalCentered="1" verticalCentered="1"/>
  <pageMargins left="0.5118110236220472" right="0.5118110236220472" top="0.7874015748031497" bottom="0.7874015748031497" header="0.31496062992125984" footer="0.31496062992125984"/>
  <pageSetup fitToHeight="1" fitToWidth="1" horizontalDpi="600" verticalDpi="600" orientation="portrait" paperSize="9" scale="70" r:id="rId1"/>
  <ignoredErrors>
    <ignoredError sqref="AU51 BB51" formula="1"/>
  </ignoredErrors>
</worksheet>
</file>

<file path=xl/worksheets/sheet15.xml><?xml version="1.0" encoding="utf-8"?>
<worksheet xmlns="http://schemas.openxmlformats.org/spreadsheetml/2006/main" xmlns:r="http://schemas.openxmlformats.org/officeDocument/2006/relationships">
  <sheetPr>
    <tabColor rgb="FF92D050"/>
  </sheetPr>
  <dimension ref="B1:E258"/>
  <sheetViews>
    <sheetView zoomScalePageLayoutView="0" workbookViewId="0" topLeftCell="A1">
      <selection activeCell="G12" sqref="G12"/>
    </sheetView>
  </sheetViews>
  <sheetFormatPr defaultColWidth="9.140625" defaultRowHeight="15"/>
  <cols>
    <col min="2" max="5" width="34.8515625" style="0" customWidth="1"/>
  </cols>
  <sheetData>
    <row r="1" ht="15">
      <c r="B1" t="s">
        <v>502</v>
      </c>
    </row>
    <row r="3" spans="2:5" ht="15">
      <c r="B3" s="387" t="s">
        <v>503</v>
      </c>
      <c r="C3" s="387" t="s">
        <v>504</v>
      </c>
      <c r="D3" s="387" t="s">
        <v>505</v>
      </c>
      <c r="E3" s="387" t="s">
        <v>825</v>
      </c>
    </row>
    <row r="4" spans="2:5" ht="15">
      <c r="B4" s="388" t="s">
        <v>506</v>
      </c>
      <c r="C4" s="388" t="s">
        <v>507</v>
      </c>
      <c r="D4" s="388"/>
      <c r="E4" s="388"/>
    </row>
    <row r="5" spans="2:5" ht="28.5">
      <c r="B5" s="388">
        <v>101</v>
      </c>
      <c r="C5" s="388" t="s">
        <v>508</v>
      </c>
      <c r="D5" s="389">
        <v>5</v>
      </c>
      <c r="E5" s="390">
        <v>0.2</v>
      </c>
    </row>
    <row r="6" spans="2:5" ht="28.5">
      <c r="B6" s="388">
        <v>102</v>
      </c>
      <c r="C6" s="388" t="s">
        <v>509</v>
      </c>
      <c r="D6" s="389">
        <v>5</v>
      </c>
      <c r="E6" s="390">
        <v>0.2</v>
      </c>
    </row>
    <row r="7" spans="2:5" ht="28.5">
      <c r="B7" s="388">
        <v>103</v>
      </c>
      <c r="C7" s="388" t="s">
        <v>510</v>
      </c>
      <c r="D7" s="389">
        <v>5</v>
      </c>
      <c r="E7" s="390">
        <v>0.2</v>
      </c>
    </row>
    <row r="8" spans="2:5" ht="28.5">
      <c r="B8" s="388">
        <v>104</v>
      </c>
      <c r="C8" s="388" t="s">
        <v>511</v>
      </c>
      <c r="D8" s="389">
        <v>5</v>
      </c>
      <c r="E8" s="390">
        <v>0.2</v>
      </c>
    </row>
    <row r="9" spans="2:5" ht="71.25">
      <c r="B9" s="388">
        <v>105</v>
      </c>
      <c r="C9" s="388" t="s">
        <v>512</v>
      </c>
      <c r="D9" s="389">
        <v>2</v>
      </c>
      <c r="E9" s="390">
        <v>0.5</v>
      </c>
    </row>
    <row r="10" spans="2:5" ht="15">
      <c r="B10" s="388" t="s">
        <v>513</v>
      </c>
      <c r="C10" s="388" t="s">
        <v>514</v>
      </c>
      <c r="D10" s="388"/>
      <c r="E10" s="388"/>
    </row>
    <row r="11" spans="2:5" ht="28.5">
      <c r="B11" s="388">
        <v>3923</v>
      </c>
      <c r="C11" s="388" t="s">
        <v>515</v>
      </c>
      <c r="D11" s="388"/>
      <c r="E11" s="388"/>
    </row>
    <row r="12" spans="2:5" ht="28.5">
      <c r="B12" s="388" t="s">
        <v>516</v>
      </c>
      <c r="C12" s="388" t="s">
        <v>517</v>
      </c>
      <c r="D12" s="389" t="s">
        <v>518</v>
      </c>
      <c r="E12" s="390">
        <v>0.2</v>
      </c>
    </row>
    <row r="13" spans="2:5" ht="28.5">
      <c r="B13" s="388" t="s">
        <v>519</v>
      </c>
      <c r="C13" s="388" t="s">
        <v>520</v>
      </c>
      <c r="D13" s="389" t="s">
        <v>518</v>
      </c>
      <c r="E13" s="390">
        <v>0.2</v>
      </c>
    </row>
    <row r="14" spans="2:5" ht="15">
      <c r="B14" s="388" t="s">
        <v>521</v>
      </c>
      <c r="C14" s="388" t="s">
        <v>522</v>
      </c>
      <c r="D14" s="389">
        <v>5</v>
      </c>
      <c r="E14" s="390">
        <v>0.2</v>
      </c>
    </row>
    <row r="15" spans="2:5" ht="57">
      <c r="B15" s="388">
        <v>3926</v>
      </c>
      <c r="C15" s="388" t="s">
        <v>523</v>
      </c>
      <c r="D15" s="388"/>
      <c r="E15" s="388"/>
    </row>
    <row r="16" spans="2:5" ht="28.5">
      <c r="B16" s="388" t="s">
        <v>524</v>
      </c>
      <c r="C16" s="388" t="s">
        <v>525</v>
      </c>
      <c r="D16" s="389">
        <v>2</v>
      </c>
      <c r="E16" s="390">
        <v>0.5</v>
      </c>
    </row>
    <row r="17" spans="2:5" ht="28.5">
      <c r="B17" s="388" t="s">
        <v>524</v>
      </c>
      <c r="C17" s="388" t="s">
        <v>526</v>
      </c>
      <c r="D17" s="389">
        <v>5</v>
      </c>
      <c r="E17" s="390">
        <v>0.2</v>
      </c>
    </row>
    <row r="18" spans="2:5" ht="15">
      <c r="B18" s="388" t="s">
        <v>527</v>
      </c>
      <c r="C18" s="388" t="s">
        <v>528</v>
      </c>
      <c r="D18" s="388"/>
      <c r="E18" s="388"/>
    </row>
    <row r="19" spans="2:5" ht="57">
      <c r="B19" s="388">
        <v>4010</v>
      </c>
      <c r="C19" s="388" t="s">
        <v>529</v>
      </c>
      <c r="D19" s="389">
        <v>2</v>
      </c>
      <c r="E19" s="390">
        <v>0.5</v>
      </c>
    </row>
    <row r="20" spans="2:5" ht="15">
      <c r="B20" s="388" t="s">
        <v>530</v>
      </c>
      <c r="C20" s="388" t="s">
        <v>531</v>
      </c>
      <c r="D20" s="388"/>
      <c r="E20" s="388"/>
    </row>
    <row r="21" spans="2:5" ht="28.5">
      <c r="B21" s="388">
        <v>4204</v>
      </c>
      <c r="C21" s="388" t="s">
        <v>532</v>
      </c>
      <c r="D21" s="389">
        <v>2</v>
      </c>
      <c r="E21" s="390">
        <v>0.5</v>
      </c>
    </row>
    <row r="22" spans="2:5" ht="15">
      <c r="B22" s="388" t="s">
        <v>533</v>
      </c>
      <c r="C22" s="388" t="s">
        <v>534</v>
      </c>
      <c r="D22" s="388"/>
      <c r="E22" s="388"/>
    </row>
    <row r="23" spans="2:5" ht="128.25">
      <c r="B23" s="388">
        <v>4415</v>
      </c>
      <c r="C23" s="388" t="s">
        <v>535</v>
      </c>
      <c r="D23" s="389">
        <v>5</v>
      </c>
      <c r="E23" s="390">
        <v>0.2</v>
      </c>
    </row>
    <row r="24" spans="2:5" ht="42.75">
      <c r="B24" s="388">
        <v>4416</v>
      </c>
      <c r="C24" s="388" t="s">
        <v>536</v>
      </c>
      <c r="D24" s="389">
        <v>5</v>
      </c>
      <c r="E24" s="390">
        <v>0.2</v>
      </c>
    </row>
    <row r="25" spans="2:5" ht="42.75">
      <c r="B25" s="634" t="s">
        <v>537</v>
      </c>
      <c r="C25" s="391" t="s">
        <v>538</v>
      </c>
      <c r="D25" s="637">
        <v>5</v>
      </c>
      <c r="E25" s="640">
        <v>0.2</v>
      </c>
    </row>
    <row r="26" spans="2:5" ht="15">
      <c r="B26" s="635"/>
      <c r="C26" s="392"/>
      <c r="D26" s="638"/>
      <c r="E26" s="641"/>
    </row>
    <row r="27" spans="2:5" ht="15">
      <c r="B27" s="636"/>
      <c r="C27" s="393" t="s">
        <v>539</v>
      </c>
      <c r="D27" s="639"/>
      <c r="E27" s="642"/>
    </row>
    <row r="28" spans="2:5" ht="28.5">
      <c r="B28" s="388" t="s">
        <v>540</v>
      </c>
      <c r="C28" s="388" t="s">
        <v>541</v>
      </c>
      <c r="D28" s="388"/>
      <c r="E28" s="388"/>
    </row>
    <row r="29" spans="2:5" ht="71.25">
      <c r="B29" s="388">
        <v>6303</v>
      </c>
      <c r="C29" s="388" t="s">
        <v>542</v>
      </c>
      <c r="D29" s="389">
        <v>5</v>
      </c>
      <c r="E29" s="390">
        <v>0.2</v>
      </c>
    </row>
    <row r="30" spans="2:5" ht="28.5">
      <c r="B30" s="388">
        <v>6305</v>
      </c>
      <c r="C30" s="388" t="s">
        <v>543</v>
      </c>
      <c r="D30" s="389">
        <v>5</v>
      </c>
      <c r="E30" s="390">
        <v>0.2</v>
      </c>
    </row>
    <row r="31" spans="2:5" ht="85.5">
      <c r="B31" s="388">
        <v>6306</v>
      </c>
      <c r="C31" s="388" t="s">
        <v>544</v>
      </c>
      <c r="D31" s="389">
        <v>4</v>
      </c>
      <c r="E31" s="390">
        <v>0.25</v>
      </c>
    </row>
    <row r="32" spans="2:5" ht="15">
      <c r="B32" s="388" t="s">
        <v>545</v>
      </c>
      <c r="C32" s="388" t="s">
        <v>546</v>
      </c>
      <c r="D32" s="388"/>
      <c r="E32" s="388"/>
    </row>
    <row r="33" spans="2:5" ht="156.75">
      <c r="B33" s="388">
        <v>6909</v>
      </c>
      <c r="C33" s="388" t="s">
        <v>547</v>
      </c>
      <c r="D33" s="389">
        <v>5</v>
      </c>
      <c r="E33" s="390">
        <v>0.2</v>
      </c>
    </row>
    <row r="34" spans="2:5" ht="15">
      <c r="B34" s="388" t="s">
        <v>548</v>
      </c>
      <c r="C34" s="388" t="s">
        <v>549</v>
      </c>
      <c r="D34" s="388"/>
      <c r="E34" s="388"/>
    </row>
    <row r="35" spans="2:5" ht="114">
      <c r="B35" s="388">
        <v>7010</v>
      </c>
      <c r="C35" s="388" t="s">
        <v>550</v>
      </c>
      <c r="D35" s="389">
        <v>5</v>
      </c>
      <c r="E35" s="390">
        <v>0.2</v>
      </c>
    </row>
    <row r="36" spans="2:5" ht="28.5">
      <c r="B36" s="388" t="s">
        <v>551</v>
      </c>
      <c r="C36" s="388" t="s">
        <v>552</v>
      </c>
      <c r="D36" s="388"/>
      <c r="E36" s="388"/>
    </row>
    <row r="37" spans="2:5" ht="71.25">
      <c r="B37" s="388">
        <v>7308</v>
      </c>
      <c r="C37" s="388" t="s">
        <v>553</v>
      </c>
      <c r="D37" s="388"/>
      <c r="E37" s="388"/>
    </row>
    <row r="38" spans="2:5" ht="15">
      <c r="B38" s="388" t="s">
        <v>554</v>
      </c>
      <c r="C38" s="388" t="s">
        <v>555</v>
      </c>
      <c r="D38" s="389">
        <v>25</v>
      </c>
      <c r="E38" s="390">
        <v>0.04</v>
      </c>
    </row>
    <row r="39" spans="2:5" ht="15">
      <c r="B39" s="388" t="s">
        <v>556</v>
      </c>
      <c r="C39" s="388" t="s">
        <v>557</v>
      </c>
      <c r="D39" s="389">
        <v>25</v>
      </c>
      <c r="E39" s="390">
        <v>0.04</v>
      </c>
    </row>
    <row r="40" spans="2:5" ht="171">
      <c r="B40" s="388">
        <v>7309</v>
      </c>
      <c r="C40" s="388" t="s">
        <v>558</v>
      </c>
      <c r="D40" s="389">
        <v>10</v>
      </c>
      <c r="E40" s="390">
        <v>0.1</v>
      </c>
    </row>
    <row r="41" spans="2:5" ht="55.5" customHeight="1">
      <c r="B41" s="391"/>
      <c r="C41" s="634" t="s">
        <v>559</v>
      </c>
      <c r="D41" s="637">
        <v>5</v>
      </c>
      <c r="E41" s="640">
        <v>0.2</v>
      </c>
    </row>
    <row r="42" spans="2:5" ht="15">
      <c r="B42" s="392"/>
      <c r="C42" s="635"/>
      <c r="D42" s="638"/>
      <c r="E42" s="641"/>
    </row>
    <row r="43" spans="2:5" ht="15">
      <c r="B43" s="393">
        <v>7311</v>
      </c>
      <c r="C43" s="636"/>
      <c r="D43" s="639"/>
      <c r="E43" s="642"/>
    </row>
    <row r="44" spans="2:5" ht="213.75">
      <c r="B44" s="388">
        <v>7321</v>
      </c>
      <c r="C44" s="388" t="s">
        <v>560</v>
      </c>
      <c r="D44" s="389">
        <v>10</v>
      </c>
      <c r="E44" s="390">
        <v>0.1</v>
      </c>
    </row>
    <row r="45" spans="2:5" ht="213.75">
      <c r="B45" s="388">
        <v>7322</v>
      </c>
      <c r="C45" s="388" t="s">
        <v>561</v>
      </c>
      <c r="D45" s="389">
        <v>10</v>
      </c>
      <c r="E45" s="390">
        <v>0.1</v>
      </c>
    </row>
    <row r="46" spans="2:5" ht="15">
      <c r="B46" s="388" t="s">
        <v>562</v>
      </c>
      <c r="C46" s="388" t="s">
        <v>563</v>
      </c>
      <c r="D46" s="388"/>
      <c r="E46" s="388"/>
    </row>
    <row r="47" spans="2:5" ht="15">
      <c r="B47" s="388">
        <v>7610</v>
      </c>
      <c r="C47" s="388" t="s">
        <v>564</v>
      </c>
      <c r="D47" s="389">
        <v>25</v>
      </c>
      <c r="E47" s="390">
        <v>0.04</v>
      </c>
    </row>
    <row r="48" spans="2:5" ht="156.75">
      <c r="B48" s="388">
        <v>7611</v>
      </c>
      <c r="C48" s="388" t="s">
        <v>565</v>
      </c>
      <c r="D48" s="389">
        <v>10</v>
      </c>
      <c r="E48" s="390">
        <v>0.1</v>
      </c>
    </row>
    <row r="49" spans="2:5" ht="42.75">
      <c r="B49" s="388">
        <v>7613</v>
      </c>
      <c r="C49" s="388" t="s">
        <v>566</v>
      </c>
      <c r="D49" s="389">
        <v>5</v>
      </c>
      <c r="E49" s="390">
        <v>0.2</v>
      </c>
    </row>
    <row r="50" spans="2:5" ht="15">
      <c r="B50" s="388" t="s">
        <v>567</v>
      </c>
      <c r="C50" s="388" t="s">
        <v>568</v>
      </c>
      <c r="D50" s="388"/>
      <c r="E50" s="388"/>
    </row>
    <row r="51" spans="2:5" ht="213.75">
      <c r="B51" s="388">
        <v>8201</v>
      </c>
      <c r="C51" s="388" t="s">
        <v>569</v>
      </c>
      <c r="D51" s="389">
        <v>5</v>
      </c>
      <c r="E51" s="390">
        <v>0.2</v>
      </c>
    </row>
    <row r="52" spans="2:5" ht="71.25">
      <c r="B52" s="388">
        <v>8202</v>
      </c>
      <c r="C52" s="388" t="s">
        <v>570</v>
      </c>
      <c r="D52" s="389">
        <v>5</v>
      </c>
      <c r="E52" s="390">
        <v>0.2</v>
      </c>
    </row>
    <row r="53" spans="2:5" ht="99.75">
      <c r="B53" s="388">
        <v>8203</v>
      </c>
      <c r="C53" s="388" t="s">
        <v>571</v>
      </c>
      <c r="D53" s="388"/>
      <c r="E53" s="388"/>
    </row>
    <row r="54" spans="2:5" ht="42.75">
      <c r="B54" s="388" t="s">
        <v>572</v>
      </c>
      <c r="C54" s="388" t="s">
        <v>573</v>
      </c>
      <c r="D54" s="389" t="s">
        <v>518</v>
      </c>
      <c r="E54" s="390">
        <v>0.2</v>
      </c>
    </row>
    <row r="55" spans="2:5" ht="28.5">
      <c r="B55" s="388" t="s">
        <v>574</v>
      </c>
      <c r="C55" s="388" t="s">
        <v>575</v>
      </c>
      <c r="D55" s="389">
        <v>5</v>
      </c>
      <c r="E55" s="390">
        <v>0.2</v>
      </c>
    </row>
    <row r="56" spans="2:5" ht="42.75">
      <c r="B56" s="388" t="s">
        <v>576</v>
      </c>
      <c r="C56" s="388" t="s">
        <v>577</v>
      </c>
      <c r="D56" s="389" t="s">
        <v>518</v>
      </c>
      <c r="E56" s="390">
        <v>0.2</v>
      </c>
    </row>
    <row r="57" spans="2:5" ht="71.25">
      <c r="B57" s="388">
        <v>8204</v>
      </c>
      <c r="C57" s="388" t="s">
        <v>578</v>
      </c>
      <c r="D57" s="389">
        <v>5</v>
      </c>
      <c r="E57" s="390">
        <v>0.2</v>
      </c>
    </row>
    <row r="58" spans="2:5" ht="213.75">
      <c r="B58" s="388">
        <v>8205</v>
      </c>
      <c r="C58" s="388" t="s">
        <v>579</v>
      </c>
      <c r="D58" s="389">
        <v>5</v>
      </c>
      <c r="E58" s="390">
        <v>0.2</v>
      </c>
    </row>
    <row r="59" spans="2:5" ht="42.75">
      <c r="B59" s="388">
        <v>8206</v>
      </c>
      <c r="C59" s="388" t="s">
        <v>580</v>
      </c>
      <c r="D59" s="389">
        <v>5</v>
      </c>
      <c r="E59" s="390">
        <v>0.2</v>
      </c>
    </row>
    <row r="60" spans="2:5" ht="85.5">
      <c r="B60" s="388">
        <v>8210</v>
      </c>
      <c r="C60" s="388" t="s">
        <v>581</v>
      </c>
      <c r="D60" s="389">
        <v>10</v>
      </c>
      <c r="E60" s="390">
        <v>0.1</v>
      </c>
    </row>
    <row r="61" spans="2:5" ht="15">
      <c r="B61" s="388">
        <v>8214</v>
      </c>
      <c r="C61" s="388" t="s">
        <v>582</v>
      </c>
      <c r="D61" s="389">
        <v>5</v>
      </c>
      <c r="E61" s="390">
        <v>0.2</v>
      </c>
    </row>
    <row r="62" spans="2:5" ht="28.5">
      <c r="B62" s="388" t="s">
        <v>583</v>
      </c>
      <c r="C62" s="388" t="s">
        <v>584</v>
      </c>
      <c r="D62" s="388"/>
      <c r="E62" s="388"/>
    </row>
    <row r="63" spans="2:5" ht="99.75">
      <c r="B63" s="388">
        <v>8303</v>
      </c>
      <c r="C63" s="388" t="s">
        <v>585</v>
      </c>
      <c r="D63" s="389">
        <v>10</v>
      </c>
      <c r="E63" s="390">
        <v>0.1</v>
      </c>
    </row>
    <row r="64" spans="2:5" ht="142.5">
      <c r="B64" s="388">
        <v>8304</v>
      </c>
      <c r="C64" s="388" t="s">
        <v>586</v>
      </c>
      <c r="D64" s="389">
        <v>10</v>
      </c>
      <c r="E64" s="390">
        <v>0.1</v>
      </c>
    </row>
    <row r="65" spans="2:5" ht="57">
      <c r="B65" s="388" t="s">
        <v>587</v>
      </c>
      <c r="C65" s="388" t="s">
        <v>588</v>
      </c>
      <c r="D65" s="388"/>
      <c r="E65" s="388"/>
    </row>
    <row r="66" spans="2:5" ht="99.75">
      <c r="B66" s="388">
        <v>8401</v>
      </c>
      <c r="C66" s="388" t="s">
        <v>589</v>
      </c>
      <c r="D66" s="389">
        <v>10</v>
      </c>
      <c r="E66" s="390">
        <v>0.1</v>
      </c>
    </row>
    <row r="67" spans="2:5" ht="128.25">
      <c r="B67" s="388">
        <v>8402</v>
      </c>
      <c r="C67" s="388" t="s">
        <v>590</v>
      </c>
      <c r="D67" s="389">
        <v>10</v>
      </c>
      <c r="E67" s="390">
        <v>0.1</v>
      </c>
    </row>
    <row r="68" spans="2:5" ht="42.75">
      <c r="B68" s="388">
        <v>8403</v>
      </c>
      <c r="C68" s="388" t="s">
        <v>591</v>
      </c>
      <c r="D68" s="389">
        <v>10</v>
      </c>
      <c r="E68" s="390">
        <v>0.1</v>
      </c>
    </row>
    <row r="69" spans="2:5" ht="128.25">
      <c r="B69" s="388">
        <v>8404</v>
      </c>
      <c r="C69" s="388" t="s">
        <v>592</v>
      </c>
      <c r="D69" s="389">
        <v>10</v>
      </c>
      <c r="E69" s="390">
        <v>0.1</v>
      </c>
    </row>
    <row r="70" spans="2:5" ht="114">
      <c r="B70" s="388">
        <v>8405</v>
      </c>
      <c r="C70" s="388" t="s">
        <v>593</v>
      </c>
      <c r="D70" s="389">
        <v>10</v>
      </c>
      <c r="E70" s="390">
        <v>0.1</v>
      </c>
    </row>
    <row r="71" spans="2:5" ht="15">
      <c r="B71" s="388">
        <v>8406</v>
      </c>
      <c r="C71" s="388" t="s">
        <v>594</v>
      </c>
      <c r="D71" s="389">
        <v>10</v>
      </c>
      <c r="E71" s="390">
        <v>0.1</v>
      </c>
    </row>
    <row r="72" spans="2:5" ht="71.25">
      <c r="B72" s="388">
        <v>8407</v>
      </c>
      <c r="C72" s="388" t="s">
        <v>595</v>
      </c>
      <c r="D72" s="389">
        <v>10</v>
      </c>
      <c r="E72" s="390">
        <v>0.1</v>
      </c>
    </row>
    <row r="73" spans="2:5" ht="57">
      <c r="B73" s="388">
        <v>8408</v>
      </c>
      <c r="C73" s="388" t="s">
        <v>596</v>
      </c>
      <c r="D73" s="389">
        <v>10</v>
      </c>
      <c r="E73" s="390">
        <v>0.1</v>
      </c>
    </row>
    <row r="74" spans="2:5" ht="42.75">
      <c r="B74" s="388">
        <v>8410</v>
      </c>
      <c r="C74" s="388" t="s">
        <v>597</v>
      </c>
      <c r="D74" s="389">
        <v>10</v>
      </c>
      <c r="E74" s="390">
        <v>0.1</v>
      </c>
    </row>
    <row r="75" spans="2:5" ht="42.75">
      <c r="B75" s="388">
        <v>8411</v>
      </c>
      <c r="C75" s="388" t="s">
        <v>598</v>
      </c>
      <c r="D75" s="389">
        <v>10</v>
      </c>
      <c r="E75" s="390">
        <v>0.1</v>
      </c>
    </row>
    <row r="76" spans="2:5" ht="28.5">
      <c r="B76" s="388">
        <v>8412</v>
      </c>
      <c r="C76" s="388" t="s">
        <v>599</v>
      </c>
      <c r="D76" s="389">
        <v>10</v>
      </c>
      <c r="E76" s="390">
        <v>0.1</v>
      </c>
    </row>
    <row r="77" spans="2:5" ht="57">
      <c r="B77" s="388">
        <v>8413</v>
      </c>
      <c r="C77" s="388" t="s">
        <v>600</v>
      </c>
      <c r="D77" s="389">
        <v>10</v>
      </c>
      <c r="E77" s="390">
        <v>0.1</v>
      </c>
    </row>
    <row r="78" spans="2:5" ht="128.25">
      <c r="B78" s="388">
        <v>8414</v>
      </c>
      <c r="C78" s="388" t="s">
        <v>601</v>
      </c>
      <c r="D78" s="389">
        <v>10</v>
      </c>
      <c r="E78" s="390">
        <v>0.1</v>
      </c>
    </row>
    <row r="79" spans="2:5" ht="128.25">
      <c r="B79" s="388">
        <v>8415</v>
      </c>
      <c r="C79" s="388" t="s">
        <v>602</v>
      </c>
      <c r="D79" s="389">
        <v>10</v>
      </c>
      <c r="E79" s="390">
        <v>0.1</v>
      </c>
    </row>
    <row r="80" spans="2:5" ht="171">
      <c r="B80" s="388">
        <v>8416</v>
      </c>
      <c r="C80" s="388" t="s">
        <v>603</v>
      </c>
      <c r="D80" s="389">
        <v>10</v>
      </c>
      <c r="E80" s="390">
        <v>0.1</v>
      </c>
    </row>
    <row r="81" spans="2:5" ht="57">
      <c r="B81" s="634">
        <v>8417</v>
      </c>
      <c r="C81" s="391" t="s">
        <v>604</v>
      </c>
      <c r="D81" s="637">
        <v>10</v>
      </c>
      <c r="E81" s="640">
        <v>0.1</v>
      </c>
    </row>
    <row r="82" spans="2:5" ht="15">
      <c r="B82" s="635"/>
      <c r="C82" s="392"/>
      <c r="D82" s="638"/>
      <c r="E82" s="641"/>
    </row>
    <row r="83" spans="2:5" ht="15">
      <c r="B83" s="636"/>
      <c r="C83" s="394" t="s">
        <v>605</v>
      </c>
      <c r="D83" s="639"/>
      <c r="E83" s="642"/>
    </row>
    <row r="84" spans="2:5" ht="156.75">
      <c r="B84" s="388">
        <v>8418</v>
      </c>
      <c r="C84" s="388" t="s">
        <v>606</v>
      </c>
      <c r="D84" s="389">
        <v>10</v>
      </c>
      <c r="E84" s="390">
        <v>0.1</v>
      </c>
    </row>
    <row r="85" spans="2:5" ht="270.75">
      <c r="B85" s="388">
        <v>8419</v>
      </c>
      <c r="C85" s="388" t="s">
        <v>607</v>
      </c>
      <c r="D85" s="389">
        <v>10</v>
      </c>
      <c r="E85" s="390">
        <v>0.1</v>
      </c>
    </row>
    <row r="86" spans="2:5" ht="57">
      <c r="B86" s="388">
        <v>8420</v>
      </c>
      <c r="C86" s="388" t="s">
        <v>608</v>
      </c>
      <c r="D86" s="389">
        <v>10</v>
      </c>
      <c r="E86" s="390">
        <v>0.1</v>
      </c>
    </row>
    <row r="87" spans="2:5" ht="71.25">
      <c r="B87" s="388">
        <v>8421</v>
      </c>
      <c r="C87" s="388" t="s">
        <v>609</v>
      </c>
      <c r="D87" s="389">
        <v>10</v>
      </c>
      <c r="E87" s="390">
        <v>0.1</v>
      </c>
    </row>
    <row r="88" spans="2:5" ht="299.25">
      <c r="B88" s="388">
        <v>8422</v>
      </c>
      <c r="C88" s="388" t="s">
        <v>610</v>
      </c>
      <c r="D88" s="389">
        <v>10</v>
      </c>
      <c r="E88" s="390">
        <v>0.1</v>
      </c>
    </row>
    <row r="89" spans="2:5" ht="128.25">
      <c r="B89" s="388">
        <v>8423</v>
      </c>
      <c r="C89" s="388" t="s">
        <v>611</v>
      </c>
      <c r="D89" s="389">
        <v>10</v>
      </c>
      <c r="E89" s="390">
        <v>0.1</v>
      </c>
    </row>
    <row r="90" spans="2:5" ht="171">
      <c r="B90" s="388">
        <v>8424</v>
      </c>
      <c r="C90" s="388" t="s">
        <v>612</v>
      </c>
      <c r="D90" s="389">
        <v>10</v>
      </c>
      <c r="E90" s="390">
        <v>0.1</v>
      </c>
    </row>
    <row r="91" spans="2:5" ht="42.75">
      <c r="B91" s="388">
        <v>8425</v>
      </c>
      <c r="C91" s="388" t="s">
        <v>613</v>
      </c>
      <c r="D91" s="389">
        <v>10</v>
      </c>
      <c r="E91" s="390">
        <v>0.1</v>
      </c>
    </row>
    <row r="92" spans="2:5" ht="114">
      <c r="B92" s="388">
        <v>8426</v>
      </c>
      <c r="C92" s="388" t="s">
        <v>614</v>
      </c>
      <c r="D92" s="389">
        <v>10</v>
      </c>
      <c r="E92" s="390">
        <v>0.1</v>
      </c>
    </row>
    <row r="93" spans="2:5" ht="85.5">
      <c r="B93" s="388">
        <v>8427</v>
      </c>
      <c r="C93" s="388" t="s">
        <v>615</v>
      </c>
      <c r="D93" s="389">
        <v>10</v>
      </c>
      <c r="E93" s="390">
        <v>0.1</v>
      </c>
    </row>
    <row r="94" spans="2:5" ht="128.25">
      <c r="B94" s="388">
        <v>8428</v>
      </c>
      <c r="C94" s="388" t="s">
        <v>616</v>
      </c>
      <c r="D94" s="389">
        <v>10</v>
      </c>
      <c r="E94" s="390">
        <v>0.1</v>
      </c>
    </row>
    <row r="95" spans="2:5" ht="171">
      <c r="B95" s="388">
        <v>8429</v>
      </c>
      <c r="C95" s="388" t="s">
        <v>617</v>
      </c>
      <c r="D95" s="389">
        <v>4</v>
      </c>
      <c r="E95" s="390">
        <v>0.25</v>
      </c>
    </row>
    <row r="96" spans="2:5" ht="142.5">
      <c r="B96" s="388">
        <v>8430</v>
      </c>
      <c r="C96" s="388" t="s">
        <v>618</v>
      </c>
      <c r="D96" s="389">
        <v>10</v>
      </c>
      <c r="E96" s="390">
        <v>0.1</v>
      </c>
    </row>
    <row r="97" spans="2:5" ht="114">
      <c r="B97" s="388">
        <v>8432</v>
      </c>
      <c r="C97" s="388" t="s">
        <v>619</v>
      </c>
      <c r="D97" s="389">
        <v>10</v>
      </c>
      <c r="E97" s="390">
        <v>0.1</v>
      </c>
    </row>
    <row r="98" spans="2:5" ht="171">
      <c r="B98" s="388">
        <v>8433</v>
      </c>
      <c r="C98" s="388" t="s">
        <v>620</v>
      </c>
      <c r="D98" s="389">
        <v>10</v>
      </c>
      <c r="E98" s="390">
        <v>0.1</v>
      </c>
    </row>
    <row r="99" spans="2:5" ht="42.75">
      <c r="B99" s="388">
        <v>8434</v>
      </c>
      <c r="C99" s="388" t="s">
        <v>621</v>
      </c>
      <c r="D99" s="389">
        <v>10</v>
      </c>
      <c r="E99" s="390">
        <v>0.1</v>
      </c>
    </row>
    <row r="100" spans="2:5" ht="85.5">
      <c r="B100" s="388">
        <v>8435</v>
      </c>
      <c r="C100" s="388" t="s">
        <v>622</v>
      </c>
      <c r="D100" s="389">
        <v>10</v>
      </c>
      <c r="E100" s="390">
        <v>0.1</v>
      </c>
    </row>
    <row r="101" spans="2:5" ht="142.5">
      <c r="B101" s="388">
        <v>8436</v>
      </c>
      <c r="C101" s="388" t="s">
        <v>623</v>
      </c>
      <c r="D101" s="389">
        <v>10</v>
      </c>
      <c r="E101" s="390">
        <v>0.1</v>
      </c>
    </row>
    <row r="102" spans="2:5" ht="142.5">
      <c r="B102" s="388">
        <v>8437</v>
      </c>
      <c r="C102" s="388" t="s">
        <v>624</v>
      </c>
      <c r="D102" s="389">
        <v>10</v>
      </c>
      <c r="E102" s="390">
        <v>0.1</v>
      </c>
    </row>
    <row r="103" spans="2:5" ht="185.25">
      <c r="B103" s="388">
        <v>8438</v>
      </c>
      <c r="C103" s="388" t="s">
        <v>625</v>
      </c>
      <c r="D103" s="389">
        <v>10</v>
      </c>
      <c r="E103" s="390">
        <v>0.1</v>
      </c>
    </row>
    <row r="104" spans="2:5" ht="85.5">
      <c r="B104" s="388">
        <v>8439</v>
      </c>
      <c r="C104" s="388" t="s">
        <v>626</v>
      </c>
      <c r="D104" s="389">
        <v>10</v>
      </c>
      <c r="E104" s="390">
        <v>0.1</v>
      </c>
    </row>
    <row r="105" spans="2:5" ht="71.25">
      <c r="B105" s="388">
        <v>8440</v>
      </c>
      <c r="C105" s="388" t="s">
        <v>627</v>
      </c>
      <c r="D105" s="389">
        <v>10</v>
      </c>
      <c r="E105" s="390">
        <v>0.1</v>
      </c>
    </row>
    <row r="106" spans="2:5" ht="85.5">
      <c r="B106" s="388">
        <v>8441</v>
      </c>
      <c r="C106" s="388" t="s">
        <v>628</v>
      </c>
      <c r="D106" s="389">
        <v>10</v>
      </c>
      <c r="E106" s="390">
        <v>0.1</v>
      </c>
    </row>
    <row r="107" spans="2:5" ht="299.25">
      <c r="B107" s="388">
        <v>8442</v>
      </c>
      <c r="C107" s="388" t="s">
        <v>629</v>
      </c>
      <c r="D107" s="389">
        <v>10</v>
      </c>
      <c r="E107" s="390">
        <v>0.1</v>
      </c>
    </row>
    <row r="108" spans="2:5" ht="85.5">
      <c r="B108" s="388">
        <v>8443</v>
      </c>
      <c r="C108" s="388" t="s">
        <v>630</v>
      </c>
      <c r="D108" s="389">
        <v>10</v>
      </c>
      <c r="E108" s="390">
        <v>0.1</v>
      </c>
    </row>
    <row r="109" spans="2:5" ht="57">
      <c r="B109" s="388">
        <v>8444</v>
      </c>
      <c r="C109" s="388" t="s">
        <v>631</v>
      </c>
      <c r="D109" s="389">
        <v>10</v>
      </c>
      <c r="E109" s="390">
        <v>0.1</v>
      </c>
    </row>
    <row r="110" spans="2:5" ht="213.75">
      <c r="B110" s="388">
        <v>8445</v>
      </c>
      <c r="C110" s="388" t="s">
        <v>632</v>
      </c>
      <c r="D110" s="389">
        <v>10</v>
      </c>
      <c r="E110" s="390">
        <v>0.1</v>
      </c>
    </row>
    <row r="111" spans="2:5" ht="15">
      <c r="B111" s="388">
        <v>8446</v>
      </c>
      <c r="C111" s="388" t="s">
        <v>633</v>
      </c>
      <c r="D111" s="389">
        <v>10</v>
      </c>
      <c r="E111" s="390">
        <v>0.1</v>
      </c>
    </row>
    <row r="112" spans="2:5" ht="142.5">
      <c r="B112" s="388">
        <v>8447</v>
      </c>
      <c r="C112" s="388" t="s">
        <v>634</v>
      </c>
      <c r="D112" s="389">
        <v>10</v>
      </c>
      <c r="E112" s="390">
        <v>0.1</v>
      </c>
    </row>
    <row r="113" spans="2:5" ht="128.25">
      <c r="B113" s="388">
        <v>8448</v>
      </c>
      <c r="C113" s="388" t="s">
        <v>635</v>
      </c>
      <c r="D113" s="389">
        <v>10</v>
      </c>
      <c r="E113" s="390">
        <v>0.1</v>
      </c>
    </row>
    <row r="114" spans="2:5" ht="156.75">
      <c r="B114" s="388">
        <v>8449</v>
      </c>
      <c r="C114" s="388" t="s">
        <v>636</v>
      </c>
      <c r="D114" s="389">
        <v>10</v>
      </c>
      <c r="E114" s="390">
        <v>0.1</v>
      </c>
    </row>
    <row r="115" spans="2:5" ht="42.75">
      <c r="B115" s="388">
        <v>8450</v>
      </c>
      <c r="C115" s="388" t="s">
        <v>637</v>
      </c>
      <c r="D115" s="389">
        <v>10</v>
      </c>
      <c r="E115" s="390">
        <v>0.1</v>
      </c>
    </row>
    <row r="116" spans="2:5" ht="299.25">
      <c r="B116" s="388">
        <v>8451</v>
      </c>
      <c r="C116" s="388" t="s">
        <v>638</v>
      </c>
      <c r="D116" s="389">
        <v>10</v>
      </c>
      <c r="E116" s="390">
        <v>0.1</v>
      </c>
    </row>
    <row r="117" spans="2:5" ht="99.75">
      <c r="B117" s="388">
        <v>8452</v>
      </c>
      <c r="C117" s="388" t="s">
        <v>639</v>
      </c>
      <c r="D117" s="389">
        <v>10</v>
      </c>
      <c r="E117" s="390">
        <v>0.1</v>
      </c>
    </row>
    <row r="118" spans="2:5" ht="114">
      <c r="B118" s="388">
        <v>8453</v>
      </c>
      <c r="C118" s="388" t="s">
        <v>640</v>
      </c>
      <c r="D118" s="389">
        <v>10</v>
      </c>
      <c r="E118" s="390">
        <v>0.1</v>
      </c>
    </row>
    <row r="119" spans="2:5" ht="85.5">
      <c r="B119" s="388">
        <v>8454</v>
      </c>
      <c r="C119" s="388" t="s">
        <v>641</v>
      </c>
      <c r="D119" s="389">
        <v>10</v>
      </c>
      <c r="E119" s="390">
        <v>0.1</v>
      </c>
    </row>
    <row r="120" spans="2:5" ht="28.5">
      <c r="B120" s="388">
        <v>8455</v>
      </c>
      <c r="C120" s="388" t="s">
        <v>642</v>
      </c>
      <c r="D120" s="389">
        <v>10</v>
      </c>
      <c r="E120" s="390">
        <v>0.1</v>
      </c>
    </row>
    <row r="121" spans="2:5" ht="156.75">
      <c r="B121" s="388">
        <v>8456</v>
      </c>
      <c r="C121" s="388" t="s">
        <v>643</v>
      </c>
      <c r="D121" s="389">
        <v>10</v>
      </c>
      <c r="E121" s="390">
        <v>0.1</v>
      </c>
    </row>
    <row r="122" spans="2:5" ht="99.75">
      <c r="B122" s="388">
        <v>8457</v>
      </c>
      <c r="C122" s="388" t="s">
        <v>644</v>
      </c>
      <c r="D122" s="389">
        <v>10</v>
      </c>
      <c r="E122" s="390">
        <v>0.1</v>
      </c>
    </row>
    <row r="123" spans="2:5" ht="42.75">
      <c r="B123" s="388">
        <v>8458</v>
      </c>
      <c r="C123" s="388" t="s">
        <v>645</v>
      </c>
      <c r="D123" s="389">
        <v>10</v>
      </c>
      <c r="E123" s="390">
        <v>0.1</v>
      </c>
    </row>
    <row r="124" spans="2:5" ht="156.75">
      <c r="B124" s="388">
        <v>8459</v>
      </c>
      <c r="C124" s="388" t="s">
        <v>646</v>
      </c>
      <c r="D124" s="389">
        <v>10</v>
      </c>
      <c r="E124" s="390">
        <v>0.1</v>
      </c>
    </row>
    <row r="125" spans="2:5" ht="185.25">
      <c r="B125" s="388">
        <v>8460</v>
      </c>
      <c r="C125" s="388" t="s">
        <v>647</v>
      </c>
      <c r="D125" s="389">
        <v>10</v>
      </c>
      <c r="E125" s="390">
        <v>0.1</v>
      </c>
    </row>
    <row r="126" spans="2:5" ht="199.5">
      <c r="B126" s="388">
        <v>8461</v>
      </c>
      <c r="C126" s="388" t="s">
        <v>648</v>
      </c>
      <c r="D126" s="389">
        <v>10</v>
      </c>
      <c r="E126" s="390">
        <v>0.1</v>
      </c>
    </row>
    <row r="127" spans="2:5" ht="213.75">
      <c r="B127" s="388">
        <v>8462</v>
      </c>
      <c r="C127" s="388" t="s">
        <v>649</v>
      </c>
      <c r="D127" s="389">
        <v>10</v>
      </c>
      <c r="E127" s="390">
        <v>0.1</v>
      </c>
    </row>
    <row r="128" spans="2:5" ht="85.5">
      <c r="B128" s="388">
        <v>8463</v>
      </c>
      <c r="C128" s="388" t="s">
        <v>650</v>
      </c>
      <c r="D128" s="389">
        <v>10</v>
      </c>
      <c r="E128" s="390">
        <v>0.1</v>
      </c>
    </row>
    <row r="129" spans="2:5" ht="114">
      <c r="B129" s="388">
        <v>8464</v>
      </c>
      <c r="C129" s="388" t="s">
        <v>651</v>
      </c>
      <c r="D129" s="389">
        <v>10</v>
      </c>
      <c r="E129" s="390">
        <v>0.1</v>
      </c>
    </row>
    <row r="130" spans="2:5" ht="142.5">
      <c r="B130" s="388">
        <v>8465</v>
      </c>
      <c r="C130" s="388" t="s">
        <v>652</v>
      </c>
      <c r="D130" s="389">
        <v>10</v>
      </c>
      <c r="E130" s="390">
        <v>0.1</v>
      </c>
    </row>
    <row r="131" spans="2:5" ht="71.25">
      <c r="B131" s="388">
        <v>8467</v>
      </c>
      <c r="C131" s="388" t="s">
        <v>653</v>
      </c>
      <c r="D131" s="389">
        <v>10</v>
      </c>
      <c r="E131" s="390">
        <v>0.1</v>
      </c>
    </row>
    <row r="132" spans="2:5" ht="85.5">
      <c r="B132" s="388">
        <v>8468</v>
      </c>
      <c r="C132" s="388" t="s">
        <v>654</v>
      </c>
      <c r="D132" s="389">
        <v>10</v>
      </c>
      <c r="E132" s="390">
        <v>0.1</v>
      </c>
    </row>
    <row r="133" spans="2:5" ht="57">
      <c r="B133" s="388">
        <v>8469</v>
      </c>
      <c r="C133" s="388" t="s">
        <v>655</v>
      </c>
      <c r="D133" s="389">
        <v>10</v>
      </c>
      <c r="E133" s="390">
        <v>0.1</v>
      </c>
    </row>
    <row r="134" spans="2:5" ht="171">
      <c r="B134" s="388">
        <v>8470</v>
      </c>
      <c r="C134" s="388" t="s">
        <v>656</v>
      </c>
      <c r="D134" s="388"/>
      <c r="E134" s="388"/>
    </row>
    <row r="135" spans="2:5" ht="42.75">
      <c r="B135" s="388" t="s">
        <v>657</v>
      </c>
      <c r="C135" s="388" t="s">
        <v>658</v>
      </c>
      <c r="D135" s="389">
        <v>10</v>
      </c>
      <c r="E135" s="390">
        <v>0.1</v>
      </c>
    </row>
    <row r="136" spans="2:5" ht="28.5">
      <c r="B136" s="388" t="s">
        <v>659</v>
      </c>
      <c r="C136" s="388" t="s">
        <v>660</v>
      </c>
      <c r="D136" s="389" t="s">
        <v>661</v>
      </c>
      <c r="E136" s="390">
        <v>0.1</v>
      </c>
    </row>
    <row r="137" spans="2:5" ht="15">
      <c r="B137" s="388" t="s">
        <v>662</v>
      </c>
      <c r="C137" s="388" t="s">
        <v>663</v>
      </c>
      <c r="D137" s="389">
        <v>10</v>
      </c>
      <c r="E137" s="390">
        <v>0.1</v>
      </c>
    </row>
    <row r="138" spans="2:5" ht="15">
      <c r="B138" s="388" t="s">
        <v>664</v>
      </c>
      <c r="C138" s="388" t="s">
        <v>665</v>
      </c>
      <c r="D138" s="389">
        <v>10</v>
      </c>
      <c r="E138" s="390">
        <v>0.1</v>
      </c>
    </row>
    <row r="139" spans="2:5" ht="15">
      <c r="B139" s="388" t="s">
        <v>666</v>
      </c>
      <c r="C139" s="388" t="s">
        <v>667</v>
      </c>
      <c r="D139" s="389">
        <v>10</v>
      </c>
      <c r="E139" s="390">
        <v>0.1</v>
      </c>
    </row>
    <row r="140" spans="2:5" ht="28.5">
      <c r="B140" s="388" t="s">
        <v>668</v>
      </c>
      <c r="C140" s="388" t="s">
        <v>669</v>
      </c>
      <c r="D140" s="389">
        <v>10</v>
      </c>
      <c r="E140" s="390">
        <v>0.1</v>
      </c>
    </row>
    <row r="141" spans="2:5" ht="171">
      <c r="B141" s="388">
        <v>8471</v>
      </c>
      <c r="C141" s="388" t="s">
        <v>670</v>
      </c>
      <c r="D141" s="389">
        <v>5</v>
      </c>
      <c r="E141" s="390">
        <v>0.2</v>
      </c>
    </row>
    <row r="142" spans="2:5" ht="228">
      <c r="B142" s="388">
        <v>8472</v>
      </c>
      <c r="C142" s="388" t="s">
        <v>671</v>
      </c>
      <c r="D142" s="389">
        <v>10</v>
      </c>
      <c r="E142" s="390">
        <v>0.1</v>
      </c>
    </row>
    <row r="143" spans="2:5" ht="228">
      <c r="B143" s="388">
        <v>8474</v>
      </c>
      <c r="C143" s="388" t="s">
        <v>672</v>
      </c>
      <c r="D143" s="389">
        <v>5</v>
      </c>
      <c r="E143" s="390">
        <v>0.2</v>
      </c>
    </row>
    <row r="144" spans="2:5" ht="142.5">
      <c r="B144" s="388">
        <v>8475</v>
      </c>
      <c r="C144" s="388" t="s">
        <v>673</v>
      </c>
      <c r="D144" s="389">
        <v>10</v>
      </c>
      <c r="E144" s="390">
        <v>0.1</v>
      </c>
    </row>
    <row r="145" spans="2:5" ht="85.5">
      <c r="B145" s="388">
        <v>8476</v>
      </c>
      <c r="C145" s="388" t="s">
        <v>674</v>
      </c>
      <c r="D145" s="389">
        <v>10</v>
      </c>
      <c r="E145" s="390">
        <v>0.1</v>
      </c>
    </row>
    <row r="146" spans="2:5" ht="114">
      <c r="B146" s="388">
        <v>8477</v>
      </c>
      <c r="C146" s="388" t="s">
        <v>675</v>
      </c>
      <c r="D146" s="389">
        <v>10</v>
      </c>
      <c r="E146" s="390">
        <v>0.1</v>
      </c>
    </row>
    <row r="147" spans="2:5" ht="85.5">
      <c r="B147" s="388">
        <v>8478</v>
      </c>
      <c r="C147" s="388" t="s">
        <v>676</v>
      </c>
      <c r="D147" s="389">
        <v>10</v>
      </c>
      <c r="E147" s="390">
        <v>0.1</v>
      </c>
    </row>
    <row r="148" spans="2:5" ht="85.5">
      <c r="B148" s="388">
        <v>8479</v>
      </c>
      <c r="C148" s="388" t="s">
        <v>677</v>
      </c>
      <c r="D148" s="388"/>
      <c r="E148" s="388"/>
    </row>
    <row r="149" spans="2:5" ht="42.75">
      <c r="B149" s="388" t="s">
        <v>678</v>
      </c>
      <c r="C149" s="388" t="s">
        <v>679</v>
      </c>
      <c r="D149" s="389" t="s">
        <v>680</v>
      </c>
      <c r="E149" s="390">
        <v>0.25</v>
      </c>
    </row>
    <row r="150" spans="2:5" ht="57">
      <c r="B150" s="388" t="s">
        <v>681</v>
      </c>
      <c r="C150" s="388" t="s">
        <v>682</v>
      </c>
      <c r="D150" s="389">
        <v>10</v>
      </c>
      <c r="E150" s="390">
        <v>0.1</v>
      </c>
    </row>
    <row r="151" spans="2:5" ht="85.5">
      <c r="B151" s="388" t="s">
        <v>683</v>
      </c>
      <c r="C151" s="388" t="s">
        <v>684</v>
      </c>
      <c r="D151" s="389" t="s">
        <v>661</v>
      </c>
      <c r="E151" s="390">
        <v>0.1</v>
      </c>
    </row>
    <row r="152" spans="2:5" ht="28.5">
      <c r="B152" s="388" t="s">
        <v>685</v>
      </c>
      <c r="C152" s="388" t="s">
        <v>686</v>
      </c>
      <c r="D152" s="389">
        <v>10</v>
      </c>
      <c r="E152" s="390">
        <v>0.1</v>
      </c>
    </row>
    <row r="153" spans="2:5" ht="42.75">
      <c r="B153" s="388" t="s">
        <v>687</v>
      </c>
      <c r="C153" s="388" t="s">
        <v>688</v>
      </c>
      <c r="D153" s="389" t="s">
        <v>661</v>
      </c>
      <c r="E153" s="390">
        <v>0.1</v>
      </c>
    </row>
    <row r="154" spans="2:5" ht="28.5">
      <c r="B154" s="388" t="s">
        <v>689</v>
      </c>
      <c r="C154" s="388" t="s">
        <v>690</v>
      </c>
      <c r="D154" s="389">
        <v>10</v>
      </c>
      <c r="E154" s="390">
        <v>0.1</v>
      </c>
    </row>
    <row r="155" spans="2:5" ht="15">
      <c r="B155" s="388" t="s">
        <v>691</v>
      </c>
      <c r="C155" s="388" t="s">
        <v>692</v>
      </c>
      <c r="D155" s="388"/>
      <c r="E155" s="388"/>
    </row>
    <row r="156" spans="2:5" ht="42.75">
      <c r="B156" s="388" t="s">
        <v>693</v>
      </c>
      <c r="C156" s="388" t="s">
        <v>694</v>
      </c>
      <c r="D156" s="389" t="s">
        <v>661</v>
      </c>
      <c r="E156" s="390">
        <v>0.1</v>
      </c>
    </row>
    <row r="157" spans="2:5" ht="57">
      <c r="B157" s="388" t="s">
        <v>695</v>
      </c>
      <c r="C157" s="388" t="s">
        <v>696</v>
      </c>
      <c r="D157" s="389" t="s">
        <v>661</v>
      </c>
      <c r="E157" s="390">
        <v>0.1</v>
      </c>
    </row>
    <row r="158" spans="2:5" ht="15">
      <c r="B158" s="388" t="s">
        <v>697</v>
      </c>
      <c r="C158" s="388" t="s">
        <v>698</v>
      </c>
      <c r="D158" s="389">
        <v>10</v>
      </c>
      <c r="E158" s="390">
        <v>0.1</v>
      </c>
    </row>
    <row r="159" spans="2:5" ht="114">
      <c r="B159" s="388">
        <v>8480</v>
      </c>
      <c r="C159" s="388" t="s">
        <v>699</v>
      </c>
      <c r="D159" s="389">
        <v>3</v>
      </c>
      <c r="E159" s="395">
        <v>0.333</v>
      </c>
    </row>
    <row r="160" spans="2:5" ht="99.75">
      <c r="B160" s="388" t="s">
        <v>700</v>
      </c>
      <c r="C160" s="388" t="s">
        <v>701</v>
      </c>
      <c r="D160" s="388"/>
      <c r="E160" s="388"/>
    </row>
    <row r="161" spans="2:5" ht="42.75">
      <c r="B161" s="388">
        <v>8501</v>
      </c>
      <c r="C161" s="388" t="s">
        <v>702</v>
      </c>
      <c r="D161" s="389">
        <v>10</v>
      </c>
      <c r="E161" s="390">
        <v>0.1</v>
      </c>
    </row>
    <row r="162" spans="2:5" ht="42.75">
      <c r="B162" s="388">
        <v>8502</v>
      </c>
      <c r="C162" s="388" t="s">
        <v>703</v>
      </c>
      <c r="D162" s="389">
        <v>10</v>
      </c>
      <c r="E162" s="390">
        <v>0.1</v>
      </c>
    </row>
    <row r="163" spans="2:5" ht="99.75">
      <c r="B163" s="388">
        <v>8504</v>
      </c>
      <c r="C163" s="388" t="s">
        <v>704</v>
      </c>
      <c r="D163" s="389">
        <v>10</v>
      </c>
      <c r="E163" s="390">
        <v>0.1</v>
      </c>
    </row>
    <row r="164" spans="2:5" ht="57">
      <c r="B164" s="388">
        <v>8508</v>
      </c>
      <c r="C164" s="388" t="s">
        <v>705</v>
      </c>
      <c r="D164" s="389">
        <v>5</v>
      </c>
      <c r="E164" s="390">
        <v>0.2</v>
      </c>
    </row>
    <row r="165" spans="2:5" ht="42.75">
      <c r="B165" s="388">
        <v>8510</v>
      </c>
      <c r="C165" s="388" t="s">
        <v>706</v>
      </c>
      <c r="D165" s="389">
        <v>5</v>
      </c>
      <c r="E165" s="390">
        <v>0.2</v>
      </c>
    </row>
    <row r="166" spans="2:5" ht="156.75">
      <c r="B166" s="388">
        <v>8514</v>
      </c>
      <c r="C166" s="388" t="s">
        <v>707</v>
      </c>
      <c r="D166" s="389">
        <v>10</v>
      </c>
      <c r="E166" s="390">
        <v>0.1</v>
      </c>
    </row>
    <row r="167" spans="2:5" ht="199.5">
      <c r="B167" s="388">
        <v>8515</v>
      </c>
      <c r="C167" s="388" t="s">
        <v>708</v>
      </c>
      <c r="D167" s="389">
        <v>10</v>
      </c>
      <c r="E167" s="390">
        <v>0.1</v>
      </c>
    </row>
    <row r="168" spans="2:5" ht="57">
      <c r="B168" s="388">
        <v>8516</v>
      </c>
      <c r="C168" s="388" t="s">
        <v>709</v>
      </c>
      <c r="D168" s="389">
        <v>10</v>
      </c>
      <c r="E168" s="390">
        <v>0.1</v>
      </c>
    </row>
    <row r="169" spans="2:5" ht="171">
      <c r="B169" s="388">
        <v>8517</v>
      </c>
      <c r="C169" s="388" t="s">
        <v>710</v>
      </c>
      <c r="D169" s="389">
        <v>5</v>
      </c>
      <c r="E169" s="390">
        <v>0</v>
      </c>
    </row>
    <row r="170" spans="2:5" ht="28.5">
      <c r="B170" s="388">
        <v>8520</v>
      </c>
      <c r="C170" s="388" t="s">
        <v>711</v>
      </c>
      <c r="D170" s="389">
        <v>5</v>
      </c>
      <c r="E170" s="390">
        <v>0.2</v>
      </c>
    </row>
    <row r="171" spans="2:5" ht="85.5">
      <c r="B171" s="388">
        <v>8521</v>
      </c>
      <c r="C171" s="388" t="s">
        <v>712</v>
      </c>
      <c r="D171" s="388"/>
      <c r="E171" s="388"/>
    </row>
    <row r="172" spans="2:5" ht="28.5">
      <c r="B172" s="388" t="s">
        <v>713</v>
      </c>
      <c r="C172" s="388" t="s">
        <v>714</v>
      </c>
      <c r="D172" s="389">
        <v>5</v>
      </c>
      <c r="E172" s="390">
        <v>0.2</v>
      </c>
    </row>
    <row r="173" spans="2:5" ht="57">
      <c r="B173" s="388" t="s">
        <v>715</v>
      </c>
      <c r="C173" s="388" t="s">
        <v>716</v>
      </c>
      <c r="D173" s="389">
        <v>5</v>
      </c>
      <c r="E173" s="390">
        <v>0.2</v>
      </c>
    </row>
    <row r="174" spans="2:5" ht="57">
      <c r="B174" s="388">
        <v>8524</v>
      </c>
      <c r="C174" s="388" t="s">
        <v>717</v>
      </c>
      <c r="D174" s="388"/>
      <c r="E174" s="388"/>
    </row>
    <row r="175" spans="2:5" ht="28.5">
      <c r="B175" s="388" t="s">
        <v>718</v>
      </c>
      <c r="C175" s="388" t="s">
        <v>719</v>
      </c>
      <c r="D175" s="389" t="s">
        <v>720</v>
      </c>
      <c r="E175" s="395">
        <v>0.333</v>
      </c>
    </row>
    <row r="176" spans="2:5" ht="42.75">
      <c r="B176" s="388" t="s">
        <v>721</v>
      </c>
      <c r="C176" s="388" t="s">
        <v>722</v>
      </c>
      <c r="D176" s="389">
        <v>3</v>
      </c>
      <c r="E176" s="395">
        <v>0.333</v>
      </c>
    </row>
    <row r="177" spans="2:5" ht="15">
      <c r="B177" s="388" t="s">
        <v>723</v>
      </c>
      <c r="C177" s="388" t="s">
        <v>724</v>
      </c>
      <c r="D177" s="389">
        <v>3</v>
      </c>
      <c r="E177" s="395">
        <v>0.333</v>
      </c>
    </row>
    <row r="178" spans="2:5" ht="15">
      <c r="B178" s="388" t="s">
        <v>725</v>
      </c>
      <c r="C178" s="388" t="s">
        <v>726</v>
      </c>
      <c r="D178" s="389">
        <v>3</v>
      </c>
      <c r="E178" s="395">
        <v>0.333</v>
      </c>
    </row>
    <row r="179" spans="2:5" ht="185.25">
      <c r="B179" s="388">
        <v>8525</v>
      </c>
      <c r="C179" s="388" t="s">
        <v>727</v>
      </c>
      <c r="D179" s="389">
        <v>5</v>
      </c>
      <c r="E179" s="390">
        <v>0.2</v>
      </c>
    </row>
    <row r="180" spans="2:5" ht="99.75">
      <c r="B180" s="388">
        <v>8526</v>
      </c>
      <c r="C180" s="388" t="s">
        <v>728</v>
      </c>
      <c r="D180" s="389">
        <v>5</v>
      </c>
      <c r="E180" s="390">
        <v>0.2</v>
      </c>
    </row>
    <row r="181" spans="2:5" ht="71.25">
      <c r="B181" s="388">
        <v>8527</v>
      </c>
      <c r="C181" s="388" t="s">
        <v>729</v>
      </c>
      <c r="D181" s="389">
        <v>5</v>
      </c>
      <c r="E181" s="390">
        <v>0.2</v>
      </c>
    </row>
    <row r="182" spans="2:5" ht="85.5">
      <c r="B182" s="388">
        <v>8543</v>
      </c>
      <c r="C182" s="388" t="s">
        <v>730</v>
      </c>
      <c r="D182" s="389">
        <v>10</v>
      </c>
      <c r="E182" s="390">
        <v>0.1</v>
      </c>
    </row>
    <row r="183" spans="2:5" ht="99.75">
      <c r="B183" s="388" t="s">
        <v>731</v>
      </c>
      <c r="C183" s="388" t="s">
        <v>732</v>
      </c>
      <c r="D183" s="388"/>
      <c r="E183" s="388"/>
    </row>
    <row r="184" spans="2:5" ht="71.25">
      <c r="B184" s="388">
        <v>8601</v>
      </c>
      <c r="C184" s="388" t="s">
        <v>733</v>
      </c>
      <c r="D184" s="389">
        <v>10</v>
      </c>
      <c r="E184" s="390">
        <v>0.1</v>
      </c>
    </row>
    <row r="185" spans="2:5" ht="28.5">
      <c r="B185" s="388">
        <v>8602</v>
      </c>
      <c r="C185" s="388" t="s">
        <v>734</v>
      </c>
      <c r="D185" s="389">
        <v>10</v>
      </c>
      <c r="E185" s="390">
        <v>0.1</v>
      </c>
    </row>
    <row r="186" spans="2:5" ht="57">
      <c r="B186" s="388">
        <v>8603</v>
      </c>
      <c r="C186" s="388" t="s">
        <v>735</v>
      </c>
      <c r="D186" s="389">
        <v>10</v>
      </c>
      <c r="E186" s="390">
        <v>0.1</v>
      </c>
    </row>
    <row r="187" spans="2:5" ht="156.75">
      <c r="B187" s="388">
        <v>8604</v>
      </c>
      <c r="C187" s="388" t="s">
        <v>736</v>
      </c>
      <c r="D187" s="389">
        <v>10</v>
      </c>
      <c r="E187" s="390">
        <v>0.1</v>
      </c>
    </row>
    <row r="188" spans="2:5" ht="99.75">
      <c r="B188" s="388">
        <v>8605</v>
      </c>
      <c r="C188" s="388" t="s">
        <v>737</v>
      </c>
      <c r="D188" s="389">
        <v>10</v>
      </c>
      <c r="E188" s="390">
        <v>0.1</v>
      </c>
    </row>
    <row r="189" spans="2:5" ht="42.75">
      <c r="B189" s="388">
        <v>8606</v>
      </c>
      <c r="C189" s="388" t="s">
        <v>738</v>
      </c>
      <c r="D189" s="389">
        <v>10</v>
      </c>
      <c r="E189" s="390">
        <v>0.1</v>
      </c>
    </row>
    <row r="190" spans="2:5" ht="114">
      <c r="B190" s="388">
        <v>8608</v>
      </c>
      <c r="C190" s="388" t="s">
        <v>739</v>
      </c>
      <c r="D190" s="389">
        <v>10</v>
      </c>
      <c r="E190" s="390">
        <v>0.1</v>
      </c>
    </row>
    <row r="191" spans="2:5" ht="99.75">
      <c r="B191" s="388">
        <v>8609</v>
      </c>
      <c r="C191" s="388" t="s">
        <v>740</v>
      </c>
      <c r="D191" s="389">
        <v>10</v>
      </c>
      <c r="E191" s="390">
        <v>0.1</v>
      </c>
    </row>
    <row r="192" spans="2:5" ht="28.5">
      <c r="B192" s="634" t="s">
        <v>741</v>
      </c>
      <c r="C192" s="391" t="s">
        <v>742</v>
      </c>
      <c r="D192" s="634"/>
      <c r="E192" s="634"/>
    </row>
    <row r="193" spans="2:5" ht="15">
      <c r="B193" s="635"/>
      <c r="C193" s="392"/>
      <c r="D193" s="635"/>
      <c r="E193" s="635"/>
    </row>
    <row r="194" spans="2:5" ht="15">
      <c r="B194" s="636"/>
      <c r="C194" s="393" t="s">
        <v>743</v>
      </c>
      <c r="D194" s="636"/>
      <c r="E194" s="636"/>
    </row>
    <row r="195" spans="2:5" ht="42.75">
      <c r="B195" s="388">
        <v>8701</v>
      </c>
      <c r="C195" s="388" t="s">
        <v>744</v>
      </c>
      <c r="D195" s="389">
        <v>4</v>
      </c>
      <c r="E195" s="390">
        <v>0.25</v>
      </c>
    </row>
    <row r="196" spans="2:5" ht="57">
      <c r="B196" s="388">
        <v>8702</v>
      </c>
      <c r="C196" s="388" t="s">
        <v>745</v>
      </c>
      <c r="D196" s="389">
        <v>4</v>
      </c>
      <c r="E196" s="390">
        <v>0.25</v>
      </c>
    </row>
    <row r="197" spans="2:5" ht="142.5">
      <c r="B197" s="388">
        <v>8703</v>
      </c>
      <c r="C197" s="388" t="s">
        <v>746</v>
      </c>
      <c r="D197" s="389">
        <v>5</v>
      </c>
      <c r="E197" s="390">
        <v>0.2</v>
      </c>
    </row>
    <row r="198" spans="2:5" ht="42.75">
      <c r="B198" s="388">
        <v>8704</v>
      </c>
      <c r="C198" s="388" t="s">
        <v>747</v>
      </c>
      <c r="D198" s="389">
        <v>4</v>
      </c>
      <c r="E198" s="390">
        <v>0.25</v>
      </c>
    </row>
    <row r="199" spans="2:5" ht="213.75">
      <c r="B199" s="388">
        <v>8705</v>
      </c>
      <c r="C199" s="388" t="s">
        <v>748</v>
      </c>
      <c r="D199" s="389">
        <v>4</v>
      </c>
      <c r="E199" s="390">
        <v>0.25</v>
      </c>
    </row>
    <row r="200" spans="2:5" ht="156.75">
      <c r="B200" s="388">
        <v>8709</v>
      </c>
      <c r="C200" s="388" t="s">
        <v>749</v>
      </c>
      <c r="D200" s="389">
        <v>10</v>
      </c>
      <c r="E200" s="390">
        <v>0.1</v>
      </c>
    </row>
    <row r="201" spans="2:5" ht="85.5">
      <c r="B201" s="388">
        <v>8711</v>
      </c>
      <c r="C201" s="388" t="s">
        <v>750</v>
      </c>
      <c r="D201" s="389">
        <v>4</v>
      </c>
      <c r="E201" s="390">
        <v>0.25</v>
      </c>
    </row>
    <row r="202" spans="2:5" ht="57">
      <c r="B202" s="388">
        <v>8716</v>
      </c>
      <c r="C202" s="388" t="s">
        <v>751</v>
      </c>
      <c r="D202" s="389">
        <v>5</v>
      </c>
      <c r="E202" s="390">
        <v>0.2</v>
      </c>
    </row>
    <row r="203" spans="2:5" ht="28.5">
      <c r="B203" s="388" t="s">
        <v>752</v>
      </c>
      <c r="C203" s="388" t="s">
        <v>753</v>
      </c>
      <c r="D203" s="388"/>
      <c r="E203" s="388"/>
    </row>
    <row r="204" spans="2:5" ht="85.5">
      <c r="B204" s="388">
        <v>8801</v>
      </c>
      <c r="C204" s="388" t="s">
        <v>754</v>
      </c>
      <c r="D204" s="389">
        <v>10</v>
      </c>
      <c r="E204" s="390">
        <v>0.1</v>
      </c>
    </row>
    <row r="205" spans="2:5" ht="114">
      <c r="B205" s="388">
        <v>8802</v>
      </c>
      <c r="C205" s="388" t="s">
        <v>755</v>
      </c>
      <c r="D205" s="389">
        <v>10</v>
      </c>
      <c r="E205" s="390">
        <v>0.1</v>
      </c>
    </row>
    <row r="206" spans="2:5" ht="57">
      <c r="B206" s="388">
        <v>8804</v>
      </c>
      <c r="C206" s="388" t="s">
        <v>756</v>
      </c>
      <c r="D206" s="389">
        <v>10</v>
      </c>
      <c r="E206" s="390">
        <v>0.1</v>
      </c>
    </row>
    <row r="207" spans="2:5" ht="142.5">
      <c r="B207" s="388">
        <v>8805</v>
      </c>
      <c r="C207" s="388" t="s">
        <v>757</v>
      </c>
      <c r="D207" s="389">
        <v>10</v>
      </c>
      <c r="E207" s="390">
        <v>0.1</v>
      </c>
    </row>
    <row r="208" spans="2:5" ht="28.5">
      <c r="B208" s="388" t="s">
        <v>758</v>
      </c>
      <c r="C208" s="388" t="s">
        <v>759</v>
      </c>
      <c r="D208" s="388"/>
      <c r="E208" s="388"/>
    </row>
    <row r="209" spans="2:5" ht="99.75">
      <c r="B209" s="388">
        <v>8901</v>
      </c>
      <c r="C209" s="388" t="s">
        <v>760</v>
      </c>
      <c r="D209" s="389">
        <v>20</v>
      </c>
      <c r="E209" s="390">
        <v>0.05</v>
      </c>
    </row>
    <row r="210" spans="2:5" ht="85.5">
      <c r="B210" s="388">
        <v>8902</v>
      </c>
      <c r="C210" s="388" t="s">
        <v>761</v>
      </c>
      <c r="D210" s="389">
        <v>20</v>
      </c>
      <c r="E210" s="390">
        <v>0.05</v>
      </c>
    </row>
    <row r="211" spans="2:5" ht="57">
      <c r="B211" s="388">
        <v>8903</v>
      </c>
      <c r="C211" s="388" t="s">
        <v>762</v>
      </c>
      <c r="D211" s="388"/>
      <c r="E211" s="388"/>
    </row>
    <row r="212" spans="2:5" ht="15">
      <c r="B212" s="388" t="s">
        <v>763</v>
      </c>
      <c r="C212" s="388" t="s">
        <v>764</v>
      </c>
      <c r="D212" s="389">
        <v>5</v>
      </c>
      <c r="E212" s="390">
        <v>0.2</v>
      </c>
    </row>
    <row r="213" spans="2:5" ht="15">
      <c r="B213" s="388" t="s">
        <v>765</v>
      </c>
      <c r="C213" s="388" t="s">
        <v>766</v>
      </c>
      <c r="D213" s="389">
        <v>10</v>
      </c>
      <c r="E213" s="390">
        <v>0.1</v>
      </c>
    </row>
    <row r="214" spans="2:5" ht="42.75">
      <c r="B214" s="388">
        <v>8904</v>
      </c>
      <c r="C214" s="388" t="s">
        <v>767</v>
      </c>
      <c r="D214" s="389">
        <v>20</v>
      </c>
      <c r="E214" s="390">
        <v>0.05</v>
      </c>
    </row>
    <row r="215" spans="2:5" ht="156.75">
      <c r="B215" s="388">
        <v>8905</v>
      </c>
      <c r="C215" s="388" t="s">
        <v>768</v>
      </c>
      <c r="D215" s="389">
        <v>20</v>
      </c>
      <c r="E215" s="389" t="s">
        <v>769</v>
      </c>
    </row>
    <row r="216" spans="2:5" ht="71.25">
      <c r="B216" s="388">
        <v>8906</v>
      </c>
      <c r="C216" s="388" t="s">
        <v>770</v>
      </c>
      <c r="D216" s="389">
        <v>20</v>
      </c>
      <c r="E216" s="390">
        <v>0.05</v>
      </c>
    </row>
    <row r="217" spans="2:5" ht="85.5">
      <c r="B217" s="388">
        <v>8907</v>
      </c>
      <c r="C217" s="388" t="s">
        <v>771</v>
      </c>
      <c r="D217" s="388"/>
      <c r="E217" s="388"/>
    </row>
    <row r="218" spans="2:5" ht="15">
      <c r="B218" s="388" t="s">
        <v>772</v>
      </c>
      <c r="C218" s="388" t="s">
        <v>773</v>
      </c>
      <c r="D218" s="389">
        <v>5</v>
      </c>
      <c r="E218" s="390">
        <v>0.2</v>
      </c>
    </row>
    <row r="219" spans="2:5" ht="15">
      <c r="B219" s="388" t="s">
        <v>774</v>
      </c>
      <c r="C219" s="388" t="s">
        <v>775</v>
      </c>
      <c r="D219" s="389">
        <v>20</v>
      </c>
      <c r="E219" s="390">
        <v>0.05</v>
      </c>
    </row>
    <row r="220" spans="2:5" ht="85.5">
      <c r="B220" s="388" t="s">
        <v>776</v>
      </c>
      <c r="C220" s="388" t="s">
        <v>777</v>
      </c>
      <c r="D220" s="388"/>
      <c r="E220" s="388"/>
    </row>
    <row r="221" spans="2:5" ht="128.25">
      <c r="B221" s="388">
        <v>9005</v>
      </c>
      <c r="C221" s="388" t="s">
        <v>778</v>
      </c>
      <c r="D221" s="389">
        <v>10</v>
      </c>
      <c r="E221" s="390">
        <v>0.1</v>
      </c>
    </row>
    <row r="222" spans="2:5" ht="71.25">
      <c r="B222" s="388">
        <v>9006</v>
      </c>
      <c r="C222" s="388" t="s">
        <v>779</v>
      </c>
      <c r="D222" s="389">
        <v>10</v>
      </c>
      <c r="E222" s="390">
        <v>0.1</v>
      </c>
    </row>
    <row r="223" spans="2:5" ht="85.5">
      <c r="B223" s="388">
        <v>9007</v>
      </c>
      <c r="C223" s="388" t="s">
        <v>780</v>
      </c>
      <c r="D223" s="389">
        <v>10</v>
      </c>
      <c r="E223" s="390">
        <v>0.1</v>
      </c>
    </row>
    <row r="224" spans="2:5" ht="57">
      <c r="B224" s="388">
        <v>9008</v>
      </c>
      <c r="C224" s="388" t="s">
        <v>781</v>
      </c>
      <c r="D224" s="389">
        <v>10</v>
      </c>
      <c r="E224" s="390">
        <v>0.1</v>
      </c>
    </row>
    <row r="225" spans="2:5" ht="57">
      <c r="B225" s="388">
        <v>9009</v>
      </c>
      <c r="C225" s="388" t="s">
        <v>782</v>
      </c>
      <c r="D225" s="389">
        <v>10</v>
      </c>
      <c r="E225" s="390">
        <v>0.1</v>
      </c>
    </row>
    <row r="226" spans="2:5" ht="185.25">
      <c r="B226" s="388">
        <v>9010</v>
      </c>
      <c r="C226" s="388" t="s">
        <v>783</v>
      </c>
      <c r="D226" s="389">
        <v>10</v>
      </c>
      <c r="E226" s="390">
        <v>0.1</v>
      </c>
    </row>
    <row r="227" spans="2:5" ht="71.25">
      <c r="B227" s="388">
        <v>9011</v>
      </c>
      <c r="C227" s="388" t="s">
        <v>784</v>
      </c>
      <c r="D227" s="389">
        <v>10</v>
      </c>
      <c r="E227" s="390">
        <v>0.1</v>
      </c>
    </row>
    <row r="228" spans="2:5" ht="28.5">
      <c r="B228" s="388">
        <v>9012</v>
      </c>
      <c r="C228" s="388" t="s">
        <v>785</v>
      </c>
      <c r="D228" s="389">
        <v>10</v>
      </c>
      <c r="E228" s="390">
        <v>0.1</v>
      </c>
    </row>
    <row r="229" spans="2:5" ht="114">
      <c r="B229" s="388">
        <v>9015</v>
      </c>
      <c r="C229" s="388" t="s">
        <v>786</v>
      </c>
      <c r="D229" s="389">
        <v>10</v>
      </c>
      <c r="E229" s="390">
        <v>0.1</v>
      </c>
    </row>
    <row r="230" spans="2:5" ht="42.75">
      <c r="B230" s="388">
        <v>9016</v>
      </c>
      <c r="C230" s="388" t="s">
        <v>787</v>
      </c>
      <c r="D230" s="389">
        <v>10</v>
      </c>
      <c r="E230" s="390">
        <v>0.1</v>
      </c>
    </row>
    <row r="231" spans="2:5" ht="228">
      <c r="B231" s="388">
        <v>9017</v>
      </c>
      <c r="C231" s="388" t="s">
        <v>788</v>
      </c>
      <c r="D231" s="389">
        <v>10</v>
      </c>
      <c r="E231" s="390">
        <v>0.1</v>
      </c>
    </row>
    <row r="232" spans="2:5" ht="128.25">
      <c r="B232" s="388">
        <v>9018</v>
      </c>
      <c r="C232" s="388" t="s">
        <v>789</v>
      </c>
      <c r="D232" s="388"/>
      <c r="E232" s="388"/>
    </row>
    <row r="233" spans="2:5" ht="71.25">
      <c r="B233" s="388" t="s">
        <v>790</v>
      </c>
      <c r="C233" s="388" t="s">
        <v>791</v>
      </c>
      <c r="D233" s="389">
        <v>10</v>
      </c>
      <c r="E233" s="390">
        <v>0.1</v>
      </c>
    </row>
    <row r="234" spans="2:5" ht="28.5">
      <c r="B234" s="388" t="s">
        <v>792</v>
      </c>
      <c r="C234" s="388" t="s">
        <v>793</v>
      </c>
      <c r="D234" s="389">
        <v>10</v>
      </c>
      <c r="E234" s="390">
        <v>0.1</v>
      </c>
    </row>
    <row r="235" spans="2:5" ht="28.5">
      <c r="B235" s="388" t="s">
        <v>794</v>
      </c>
      <c r="C235" s="388" t="s">
        <v>795</v>
      </c>
      <c r="D235" s="388"/>
      <c r="E235" s="388"/>
    </row>
    <row r="236" spans="2:5" ht="57">
      <c r="B236" s="388" t="s">
        <v>796</v>
      </c>
      <c r="C236" s="388" t="s">
        <v>797</v>
      </c>
      <c r="D236" s="389" t="s">
        <v>661</v>
      </c>
      <c r="E236" s="390">
        <v>0.1</v>
      </c>
    </row>
    <row r="237" spans="2:5" ht="28.5">
      <c r="B237" s="388" t="s">
        <v>798</v>
      </c>
      <c r="C237" s="388" t="s">
        <v>799</v>
      </c>
      <c r="D237" s="389">
        <v>10</v>
      </c>
      <c r="E237" s="390">
        <v>0.1</v>
      </c>
    </row>
    <row r="238" spans="2:5" ht="28.5">
      <c r="B238" s="388" t="s">
        <v>800</v>
      </c>
      <c r="C238" s="388" t="s">
        <v>801</v>
      </c>
      <c r="D238" s="389">
        <v>10</v>
      </c>
      <c r="E238" s="390">
        <v>0.1</v>
      </c>
    </row>
    <row r="239" spans="2:5" ht="15">
      <c r="B239" s="388" t="s">
        <v>802</v>
      </c>
      <c r="C239" s="388" t="s">
        <v>803</v>
      </c>
      <c r="D239" s="389">
        <v>10</v>
      </c>
      <c r="E239" s="390">
        <v>0.1</v>
      </c>
    </row>
    <row r="240" spans="2:5" ht="156.75">
      <c r="B240" s="388">
        <v>9019</v>
      </c>
      <c r="C240" s="388" t="s">
        <v>804</v>
      </c>
      <c r="D240" s="389">
        <v>10</v>
      </c>
      <c r="E240" s="390">
        <v>0.1</v>
      </c>
    </row>
    <row r="241" spans="2:5" ht="99.75">
      <c r="B241" s="388">
        <v>9020</v>
      </c>
      <c r="C241" s="388" t="s">
        <v>805</v>
      </c>
      <c r="D241" s="389">
        <v>10</v>
      </c>
      <c r="E241" s="390">
        <v>0.1</v>
      </c>
    </row>
    <row r="242" spans="2:5" ht="270.75">
      <c r="B242" s="388">
        <v>9022</v>
      </c>
      <c r="C242" s="388" t="s">
        <v>806</v>
      </c>
      <c r="D242" s="389">
        <v>10</v>
      </c>
      <c r="E242" s="390">
        <v>0.1</v>
      </c>
    </row>
    <row r="243" spans="2:5" ht="114">
      <c r="B243" s="388">
        <v>9024</v>
      </c>
      <c r="C243" s="388" t="s">
        <v>807</v>
      </c>
      <c r="D243" s="389">
        <v>10</v>
      </c>
      <c r="E243" s="390">
        <v>0.1</v>
      </c>
    </row>
    <row r="244" spans="2:5" ht="128.25">
      <c r="B244" s="388">
        <v>9025</v>
      </c>
      <c r="C244" s="388" t="s">
        <v>808</v>
      </c>
      <c r="D244" s="389">
        <v>10</v>
      </c>
      <c r="E244" s="390">
        <v>0.1</v>
      </c>
    </row>
    <row r="245" spans="2:5" ht="185.25">
      <c r="B245" s="388">
        <v>9026</v>
      </c>
      <c r="C245" s="388" t="s">
        <v>809</v>
      </c>
      <c r="D245" s="389">
        <v>10</v>
      </c>
      <c r="E245" s="390">
        <v>0.1</v>
      </c>
    </row>
    <row r="246" spans="2:5" ht="242.25">
      <c r="B246" s="388">
        <v>9027</v>
      </c>
      <c r="C246" s="388" t="s">
        <v>810</v>
      </c>
      <c r="D246" s="389">
        <v>10</v>
      </c>
      <c r="E246" s="390">
        <v>0.1</v>
      </c>
    </row>
    <row r="247" spans="2:5" ht="71.25">
      <c r="B247" s="388">
        <v>9028</v>
      </c>
      <c r="C247" s="388" t="s">
        <v>811</v>
      </c>
      <c r="D247" s="389">
        <v>10</v>
      </c>
      <c r="E247" s="396">
        <v>0.1</v>
      </c>
    </row>
    <row r="248" spans="2:5" ht="142.5">
      <c r="B248" s="388">
        <v>9029</v>
      </c>
      <c r="C248" s="388" t="s">
        <v>812</v>
      </c>
      <c r="D248" s="389">
        <v>10</v>
      </c>
      <c r="E248" s="390">
        <v>0.1</v>
      </c>
    </row>
    <row r="249" spans="2:5" ht="156.75">
      <c r="B249" s="388">
        <v>9030</v>
      </c>
      <c r="C249" s="388" t="s">
        <v>813</v>
      </c>
      <c r="D249" s="389">
        <v>10</v>
      </c>
      <c r="E249" s="390">
        <v>0.1</v>
      </c>
    </row>
    <row r="250" spans="2:5" ht="114">
      <c r="B250" s="388">
        <v>9031</v>
      </c>
      <c r="C250" s="388" t="s">
        <v>814</v>
      </c>
      <c r="D250" s="389">
        <v>10</v>
      </c>
      <c r="E250" s="390">
        <v>0.1</v>
      </c>
    </row>
    <row r="251" spans="2:5" ht="42.75">
      <c r="B251" s="388">
        <v>9032</v>
      </c>
      <c r="C251" s="388" t="s">
        <v>815</v>
      </c>
      <c r="D251" s="389">
        <v>10</v>
      </c>
      <c r="E251" s="390">
        <v>0.1</v>
      </c>
    </row>
    <row r="252" spans="2:5" ht="42.75">
      <c r="B252" s="388" t="s">
        <v>816</v>
      </c>
      <c r="C252" s="388" t="s">
        <v>817</v>
      </c>
      <c r="D252" s="388"/>
      <c r="E252" s="388"/>
    </row>
    <row r="253" spans="2:5" ht="171">
      <c r="B253" s="388">
        <v>9402</v>
      </c>
      <c r="C253" s="388" t="s">
        <v>818</v>
      </c>
      <c r="D253" s="389">
        <v>10</v>
      </c>
      <c r="E253" s="390">
        <v>0.1</v>
      </c>
    </row>
    <row r="254" spans="2:5" ht="28.5">
      <c r="B254" s="388">
        <v>9403</v>
      </c>
      <c r="C254" s="388" t="s">
        <v>819</v>
      </c>
      <c r="D254" s="389">
        <v>10</v>
      </c>
      <c r="E254" s="390">
        <v>0.1</v>
      </c>
    </row>
    <row r="255" spans="2:5" ht="28.5">
      <c r="B255" s="388">
        <v>9406</v>
      </c>
      <c r="C255" s="388" t="s">
        <v>820</v>
      </c>
      <c r="D255" s="389">
        <v>25</v>
      </c>
      <c r="E255" s="390">
        <v>0.04</v>
      </c>
    </row>
    <row r="256" spans="2:5" ht="28.5">
      <c r="B256" s="388" t="s">
        <v>821</v>
      </c>
      <c r="C256" s="388" t="s">
        <v>822</v>
      </c>
      <c r="D256" s="388"/>
      <c r="E256" s="388"/>
    </row>
    <row r="257" spans="2:5" ht="42.75">
      <c r="B257" s="388">
        <v>9506</v>
      </c>
      <c r="C257" s="388" t="s">
        <v>823</v>
      </c>
      <c r="D257" s="389">
        <v>10</v>
      </c>
      <c r="E257" s="390">
        <v>0.1</v>
      </c>
    </row>
    <row r="258" spans="2:5" ht="99.75">
      <c r="B258" s="388">
        <v>9508</v>
      </c>
      <c r="C258" s="388" t="s">
        <v>824</v>
      </c>
      <c r="D258" s="389">
        <v>10</v>
      </c>
      <c r="E258" s="390">
        <v>0.1</v>
      </c>
    </row>
  </sheetData>
  <sheetProtection password="8700" sheet="1" objects="1" scenarios="1"/>
  <mergeCells count="12">
    <mergeCell ref="B81:B83"/>
    <mergeCell ref="D81:D83"/>
    <mergeCell ref="E81:E83"/>
    <mergeCell ref="B192:B194"/>
    <mergeCell ref="D192:D194"/>
    <mergeCell ref="E192:E194"/>
    <mergeCell ref="B25:B27"/>
    <mergeCell ref="D25:D27"/>
    <mergeCell ref="E25:E27"/>
    <mergeCell ref="C41:C43"/>
    <mergeCell ref="D41:D43"/>
    <mergeCell ref="E41:E43"/>
  </mergeCell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38"/>
  <sheetViews>
    <sheetView showGridLines="0" zoomScalePageLayoutView="0" workbookViewId="0" topLeftCell="A1">
      <pane xSplit="1" ySplit="5" topLeftCell="B6" activePane="bottomRight" state="frozen"/>
      <selection pane="topLeft" activeCell="F12" sqref="F12:F15"/>
      <selection pane="topRight" activeCell="F12" sqref="F12:F15"/>
      <selection pane="bottomLeft" activeCell="F12" sqref="F12:F15"/>
      <selection pane="bottomRight" activeCell="C14" sqref="C14"/>
    </sheetView>
  </sheetViews>
  <sheetFormatPr defaultColWidth="10.7109375" defaultRowHeight="15"/>
  <cols>
    <col min="1" max="1" width="59.00390625" style="38" customWidth="1"/>
    <col min="2" max="2" width="12.7109375" style="38" customWidth="1"/>
    <col min="3" max="3" width="12.7109375" style="39" customWidth="1"/>
    <col min="4" max="15" width="12.7109375" style="38" customWidth="1"/>
    <col min="16" max="248" width="9.140625" style="38" customWidth="1"/>
    <col min="249" max="249" width="2.7109375" style="38" customWidth="1"/>
    <col min="250" max="250" width="42.8515625" style="38" customWidth="1"/>
    <col min="251" max="16384" width="10.7109375" style="38" customWidth="1"/>
  </cols>
  <sheetData>
    <row r="1" ht="16.5" thickBot="1" thickTop="1">
      <c r="A1" s="130"/>
    </row>
    <row r="2" spans="1:2" ht="15.75" thickTop="1">
      <c r="A2" s="234" t="s">
        <v>489</v>
      </c>
      <c r="B2" s="347" t="s">
        <v>64</v>
      </c>
    </row>
    <row r="3" spans="1:15" ht="19.5" customHeight="1" thickBot="1">
      <c r="A3" s="439" t="s">
        <v>14</v>
      </c>
      <c r="B3" s="440"/>
      <c r="C3" s="440"/>
      <c r="D3" s="440"/>
      <c r="E3" s="440"/>
      <c r="F3" s="440"/>
      <c r="G3" s="440"/>
      <c r="H3" s="440"/>
      <c r="I3" s="440"/>
      <c r="J3" s="440"/>
      <c r="K3" s="440"/>
      <c r="L3" s="440"/>
      <c r="M3" s="440"/>
      <c r="N3" s="440"/>
      <c r="O3" s="440"/>
    </row>
    <row r="4" spans="1:15" ht="16.5" customHeight="1" thickBot="1" thickTop="1">
      <c r="A4" s="435" t="s">
        <v>826</v>
      </c>
      <c r="B4" s="438" t="s">
        <v>1</v>
      </c>
      <c r="C4" s="438"/>
      <c r="D4" s="438"/>
      <c r="E4" s="441" t="s">
        <v>2</v>
      </c>
      <c r="F4" s="442"/>
      <c r="G4" s="442"/>
      <c r="H4" s="442"/>
      <c r="I4" s="442"/>
      <c r="J4" s="442"/>
      <c r="K4" s="442"/>
      <c r="L4" s="442"/>
      <c r="M4" s="442"/>
      <c r="N4" s="442"/>
      <c r="O4" s="443"/>
    </row>
    <row r="5" spans="1:15" ht="15.75" customHeight="1" thickBot="1" thickTop="1">
      <c r="A5" s="436"/>
      <c r="B5" s="438"/>
      <c r="C5" s="438"/>
      <c r="D5" s="438"/>
      <c r="E5" s="444"/>
      <c r="F5" s="445"/>
      <c r="G5" s="445"/>
      <c r="H5" s="445"/>
      <c r="I5" s="445"/>
      <c r="J5" s="445"/>
      <c r="K5" s="445"/>
      <c r="L5" s="445"/>
      <c r="M5" s="445"/>
      <c r="N5" s="445"/>
      <c r="O5" s="446"/>
    </row>
    <row r="6" spans="1:15" s="39" customFormat="1" ht="16.5" thickBot="1" thickTop="1">
      <c r="A6" s="437"/>
      <c r="B6" s="89" t="s">
        <v>252</v>
      </c>
      <c r="C6" s="89" t="s">
        <v>253</v>
      </c>
      <c r="D6" s="89" t="s">
        <v>254</v>
      </c>
      <c r="E6" s="89" t="s">
        <v>252</v>
      </c>
      <c r="F6" s="89" t="s">
        <v>253</v>
      </c>
      <c r="G6" s="89" t="s">
        <v>254</v>
      </c>
      <c r="H6" s="89" t="s">
        <v>255</v>
      </c>
      <c r="I6" s="89" t="s">
        <v>256</v>
      </c>
      <c r="J6" s="89" t="s">
        <v>257</v>
      </c>
      <c r="K6" s="89" t="s">
        <v>258</v>
      </c>
      <c r="L6" s="89" t="s">
        <v>259</v>
      </c>
      <c r="M6" s="89" t="s">
        <v>260</v>
      </c>
      <c r="N6" s="89" t="s">
        <v>261</v>
      </c>
      <c r="O6" s="89" t="s">
        <v>55</v>
      </c>
    </row>
    <row r="7" spans="1:15" s="40" customFormat="1" ht="16.5" thickBot="1" thickTop="1">
      <c r="A7" s="92" t="s">
        <v>213</v>
      </c>
      <c r="B7" s="124"/>
      <c r="C7" s="124"/>
      <c r="D7" s="124"/>
      <c r="E7" s="124"/>
      <c r="F7" s="124"/>
      <c r="G7" s="124"/>
      <c r="H7" s="124"/>
      <c r="I7" s="124"/>
      <c r="J7" s="124"/>
      <c r="K7" s="124"/>
      <c r="L7" s="124"/>
      <c r="M7" s="124"/>
      <c r="N7" s="124"/>
      <c r="O7" s="124"/>
    </row>
    <row r="8" spans="1:15" s="41" customFormat="1" ht="16.5" thickBot="1" thickTop="1">
      <c r="A8" s="92" t="s">
        <v>828</v>
      </c>
      <c r="B8" s="124"/>
      <c r="C8" s="124"/>
      <c r="D8" s="124"/>
      <c r="E8" s="124"/>
      <c r="F8" s="124"/>
      <c r="G8" s="124"/>
      <c r="H8" s="124"/>
      <c r="I8" s="124"/>
      <c r="J8" s="124"/>
      <c r="K8" s="124"/>
      <c r="L8" s="124"/>
      <c r="M8" s="124"/>
      <c r="N8" s="124"/>
      <c r="O8" s="124"/>
    </row>
    <row r="9" spans="1:15" s="41" customFormat="1" ht="16.5" thickBot="1" thickTop="1">
      <c r="A9" s="92" t="s">
        <v>829</v>
      </c>
      <c r="B9" s="124"/>
      <c r="C9" s="124"/>
      <c r="D9" s="124"/>
      <c r="E9" s="124"/>
      <c r="F9" s="124"/>
      <c r="G9" s="124"/>
      <c r="H9" s="124"/>
      <c r="I9" s="124"/>
      <c r="J9" s="124"/>
      <c r="K9" s="124"/>
      <c r="L9" s="124"/>
      <c r="M9" s="124"/>
      <c r="N9" s="124"/>
      <c r="O9" s="124"/>
    </row>
    <row r="10" spans="1:15" s="41" customFormat="1" ht="16.5" thickBot="1" thickTop="1">
      <c r="A10" s="93" t="s">
        <v>222</v>
      </c>
      <c r="B10" s="427">
        <f aca="true" t="shared" si="0" ref="B10:O10">B7-B8-B9</f>
        <v>0</v>
      </c>
      <c r="C10" s="427">
        <f t="shared" si="0"/>
        <v>0</v>
      </c>
      <c r="D10" s="427">
        <f t="shared" si="0"/>
        <v>0</v>
      </c>
      <c r="E10" s="427">
        <f t="shared" si="0"/>
        <v>0</v>
      </c>
      <c r="F10" s="427">
        <f t="shared" si="0"/>
        <v>0</v>
      </c>
      <c r="G10" s="427">
        <f t="shared" si="0"/>
        <v>0</v>
      </c>
      <c r="H10" s="427">
        <f t="shared" si="0"/>
        <v>0</v>
      </c>
      <c r="I10" s="427">
        <f t="shared" si="0"/>
        <v>0</v>
      </c>
      <c r="J10" s="427">
        <f t="shared" si="0"/>
        <v>0</v>
      </c>
      <c r="K10" s="427">
        <f t="shared" si="0"/>
        <v>0</v>
      </c>
      <c r="L10" s="427">
        <f t="shared" si="0"/>
        <v>0</v>
      </c>
      <c r="M10" s="427">
        <f t="shared" si="0"/>
        <v>0</v>
      </c>
      <c r="N10" s="427">
        <f t="shared" si="0"/>
        <v>0</v>
      </c>
      <c r="O10" s="427">
        <f t="shared" si="0"/>
        <v>0</v>
      </c>
    </row>
    <row r="11" spans="1:15" s="42" customFormat="1" ht="16.5" thickBot="1" thickTop="1">
      <c r="A11" s="92" t="s">
        <v>214</v>
      </c>
      <c r="B11" s="124"/>
      <c r="C11" s="124"/>
      <c r="D11" s="124"/>
      <c r="E11" s="124"/>
      <c r="F11" s="124"/>
      <c r="G11" s="124"/>
      <c r="H11" s="124"/>
      <c r="I11" s="124"/>
      <c r="J11" s="124"/>
      <c r="K11" s="124"/>
      <c r="L11" s="124"/>
      <c r="M11" s="124"/>
      <c r="N11" s="124"/>
      <c r="O11" s="124"/>
    </row>
    <row r="12" spans="1:15" s="40" customFormat="1" ht="16.5" thickBot="1" thickTop="1">
      <c r="A12" s="93" t="s">
        <v>223</v>
      </c>
      <c r="B12" s="91">
        <f aca="true" t="shared" si="1" ref="B12:O12">B10-B11</f>
        <v>0</v>
      </c>
      <c r="C12" s="91">
        <f t="shared" si="1"/>
        <v>0</v>
      </c>
      <c r="D12" s="91">
        <f t="shared" si="1"/>
        <v>0</v>
      </c>
      <c r="E12" s="91">
        <f t="shared" si="1"/>
        <v>0</v>
      </c>
      <c r="F12" s="91">
        <f t="shared" si="1"/>
        <v>0</v>
      </c>
      <c r="G12" s="91">
        <f t="shared" si="1"/>
        <v>0</v>
      </c>
      <c r="H12" s="91">
        <f t="shared" si="1"/>
        <v>0</v>
      </c>
      <c r="I12" s="91">
        <f t="shared" si="1"/>
        <v>0</v>
      </c>
      <c r="J12" s="91">
        <f t="shared" si="1"/>
        <v>0</v>
      </c>
      <c r="K12" s="91">
        <f t="shared" si="1"/>
        <v>0</v>
      </c>
      <c r="L12" s="91">
        <f t="shared" si="1"/>
        <v>0</v>
      </c>
      <c r="M12" s="91">
        <f t="shared" si="1"/>
        <v>0</v>
      </c>
      <c r="N12" s="91">
        <f t="shared" si="1"/>
        <v>0</v>
      </c>
      <c r="O12" s="91">
        <f t="shared" si="1"/>
        <v>0</v>
      </c>
    </row>
    <row r="13" spans="1:15" s="42" customFormat="1" ht="16.5" thickBot="1" thickTop="1">
      <c r="A13" s="92" t="s">
        <v>218</v>
      </c>
      <c r="B13" s="124"/>
      <c r="C13" s="124"/>
      <c r="D13" s="124"/>
      <c r="E13" s="124"/>
      <c r="F13" s="124"/>
      <c r="G13" s="124"/>
      <c r="H13" s="124"/>
      <c r="I13" s="124"/>
      <c r="J13" s="124"/>
      <c r="K13" s="124"/>
      <c r="L13" s="124"/>
      <c r="M13" s="124"/>
      <c r="N13" s="124"/>
      <c r="O13" s="124"/>
    </row>
    <row r="14" spans="1:15" s="42" customFormat="1" ht="16.5" thickBot="1" thickTop="1">
      <c r="A14" s="92" t="s">
        <v>219</v>
      </c>
      <c r="B14" s="124"/>
      <c r="C14" s="124"/>
      <c r="D14" s="124"/>
      <c r="E14" s="124"/>
      <c r="F14" s="124"/>
      <c r="G14" s="124"/>
      <c r="H14" s="124"/>
      <c r="I14" s="124"/>
      <c r="J14" s="124"/>
      <c r="K14" s="124"/>
      <c r="L14" s="124"/>
      <c r="M14" s="124"/>
      <c r="N14" s="124"/>
      <c r="O14" s="124"/>
    </row>
    <row r="15" spans="1:15" s="42" customFormat="1" ht="16.5" thickBot="1" thickTop="1">
      <c r="A15" s="92" t="s">
        <v>220</v>
      </c>
      <c r="B15" s="124"/>
      <c r="C15" s="124"/>
      <c r="D15" s="124"/>
      <c r="E15" s="252">
        <f>'3 AP'!G33</f>
        <v>0</v>
      </c>
      <c r="F15" s="252">
        <f>'3 AP'!H33</f>
        <v>0</v>
      </c>
      <c r="G15" s="252">
        <f>'3 AP'!I33</f>
        <v>0</v>
      </c>
      <c r="H15" s="252">
        <f>'3 AP'!J33</f>
        <v>0</v>
      </c>
      <c r="I15" s="252">
        <f>'3 AP'!K33</f>
        <v>0</v>
      </c>
      <c r="J15" s="252">
        <f>'3 AP'!L33</f>
        <v>0</v>
      </c>
      <c r="K15" s="252">
        <f>'3 AP'!M33</f>
        <v>0</v>
      </c>
      <c r="L15" s="252">
        <f>'3 AP'!N33</f>
        <v>0</v>
      </c>
      <c r="M15" s="252">
        <f>'3 AP'!O33</f>
        <v>0</v>
      </c>
      <c r="N15" s="252">
        <f>'3 AP'!P33</f>
        <v>0</v>
      </c>
      <c r="O15" s="252">
        <f>'3 AP'!Q33</f>
        <v>0</v>
      </c>
    </row>
    <row r="16" spans="1:15" s="42" customFormat="1" ht="16.5" thickBot="1" thickTop="1">
      <c r="A16" s="93" t="s">
        <v>224</v>
      </c>
      <c r="B16" s="427">
        <f aca="true" t="shared" si="2" ref="B16:O16">B12-B13-B14-B15</f>
        <v>0</v>
      </c>
      <c r="C16" s="427">
        <f t="shared" si="2"/>
        <v>0</v>
      </c>
      <c r="D16" s="427">
        <f t="shared" si="2"/>
        <v>0</v>
      </c>
      <c r="E16" s="427">
        <f t="shared" si="2"/>
        <v>0</v>
      </c>
      <c r="F16" s="427">
        <f t="shared" si="2"/>
        <v>0</v>
      </c>
      <c r="G16" s="427">
        <f t="shared" si="2"/>
        <v>0</v>
      </c>
      <c r="H16" s="427">
        <f t="shared" si="2"/>
        <v>0</v>
      </c>
      <c r="I16" s="427">
        <f t="shared" si="2"/>
        <v>0</v>
      </c>
      <c r="J16" s="427">
        <f t="shared" si="2"/>
        <v>0</v>
      </c>
      <c r="K16" s="427">
        <f t="shared" si="2"/>
        <v>0</v>
      </c>
      <c r="L16" s="427">
        <f t="shared" si="2"/>
        <v>0</v>
      </c>
      <c r="M16" s="427">
        <f t="shared" si="2"/>
        <v>0</v>
      </c>
      <c r="N16" s="427">
        <f t="shared" si="2"/>
        <v>0</v>
      </c>
      <c r="O16" s="427">
        <f t="shared" si="2"/>
        <v>0</v>
      </c>
    </row>
    <row r="17" spans="1:15" s="42" customFormat="1" ht="16.5" thickBot="1" thickTop="1">
      <c r="A17" s="92" t="s">
        <v>36</v>
      </c>
      <c r="B17" s="124"/>
      <c r="C17" s="124"/>
      <c r="D17" s="124"/>
      <c r="E17" s="252">
        <f>CALC!C35</f>
        <v>0</v>
      </c>
      <c r="F17" s="252">
        <f>CALC!D35</f>
        <v>0</v>
      </c>
      <c r="G17" s="252">
        <f>CALC!E35</f>
        <v>0</v>
      </c>
      <c r="H17" s="252">
        <f>CALC!F35</f>
        <v>0</v>
      </c>
      <c r="I17" s="252">
        <f>CALC!G35</f>
        <v>0</v>
      </c>
      <c r="J17" s="252">
        <f>CALC!H35</f>
        <v>0</v>
      </c>
      <c r="K17" s="252">
        <f>CALC!I35</f>
        <v>0</v>
      </c>
      <c r="L17" s="252">
        <f>CALC!J35</f>
        <v>0</v>
      </c>
      <c r="M17" s="252">
        <f>CALC!K35</f>
        <v>0</v>
      </c>
      <c r="N17" s="252">
        <f>CALC!L35</f>
        <v>0</v>
      </c>
      <c r="O17" s="252">
        <f>CALC!M35</f>
        <v>0</v>
      </c>
    </row>
    <row r="18" spans="1:15" s="42" customFormat="1" ht="16.5" thickBot="1" thickTop="1">
      <c r="A18" s="92" t="s">
        <v>15</v>
      </c>
      <c r="B18" s="124"/>
      <c r="C18" s="124"/>
      <c r="D18" s="124"/>
      <c r="E18" s="252">
        <f>CALC!C18</f>
        <v>0</v>
      </c>
      <c r="F18" s="252">
        <f>CALC!D18</f>
        <v>0</v>
      </c>
      <c r="G18" s="252">
        <f>CALC!E18</f>
        <v>0</v>
      </c>
      <c r="H18" s="252">
        <f>CALC!F18</f>
        <v>0</v>
      </c>
      <c r="I18" s="252">
        <f>CALC!G18</f>
        <v>0</v>
      </c>
      <c r="J18" s="252">
        <f>CALC!H18</f>
        <v>0</v>
      </c>
      <c r="K18" s="252">
        <f>CALC!I18</f>
        <v>0</v>
      </c>
      <c r="L18" s="252">
        <f>CALC!J18</f>
        <v>0</v>
      </c>
      <c r="M18" s="252">
        <f>CALC!K18</f>
        <v>0</v>
      </c>
      <c r="N18" s="252">
        <f>CALC!L18</f>
        <v>0</v>
      </c>
      <c r="O18" s="252">
        <f>CALC!M18</f>
        <v>0</v>
      </c>
    </row>
    <row r="19" spans="1:15" s="42" customFormat="1" ht="16.5" thickBot="1" thickTop="1">
      <c r="A19" s="93" t="s">
        <v>16</v>
      </c>
      <c r="B19" s="427">
        <f aca="true" t="shared" si="3" ref="B19:O19">B16+B17-B18</f>
        <v>0</v>
      </c>
      <c r="C19" s="427">
        <f t="shared" si="3"/>
        <v>0</v>
      </c>
      <c r="D19" s="427">
        <f t="shared" si="3"/>
        <v>0</v>
      </c>
      <c r="E19" s="427">
        <f t="shared" si="3"/>
        <v>0</v>
      </c>
      <c r="F19" s="427">
        <f t="shared" si="3"/>
        <v>0</v>
      </c>
      <c r="G19" s="427">
        <f t="shared" si="3"/>
        <v>0</v>
      </c>
      <c r="H19" s="427">
        <f t="shared" si="3"/>
        <v>0</v>
      </c>
      <c r="I19" s="427">
        <f t="shared" si="3"/>
        <v>0</v>
      </c>
      <c r="J19" s="427">
        <f t="shared" si="3"/>
        <v>0</v>
      </c>
      <c r="K19" s="427">
        <f t="shared" si="3"/>
        <v>0</v>
      </c>
      <c r="L19" s="427">
        <f t="shared" si="3"/>
        <v>0</v>
      </c>
      <c r="M19" s="427">
        <f t="shared" si="3"/>
        <v>0</v>
      </c>
      <c r="N19" s="427">
        <f t="shared" si="3"/>
        <v>0</v>
      </c>
      <c r="O19" s="427">
        <f t="shared" si="3"/>
        <v>0</v>
      </c>
    </row>
    <row r="20" spans="1:15" s="39" customFormat="1" ht="16.5" thickBot="1" thickTop="1">
      <c r="A20" s="92" t="s">
        <v>839</v>
      </c>
      <c r="B20" s="124"/>
      <c r="C20" s="124"/>
      <c r="D20" s="124"/>
      <c r="E20" s="124"/>
      <c r="F20" s="124"/>
      <c r="G20" s="124"/>
      <c r="H20" s="124"/>
      <c r="I20" s="124"/>
      <c r="J20" s="124"/>
      <c r="K20" s="124"/>
      <c r="L20" s="124"/>
      <c r="M20" s="124">
        <f>M7*0.09</f>
        <v>0</v>
      </c>
      <c r="N20" s="124"/>
      <c r="O20" s="124"/>
    </row>
    <row r="21" spans="1:15" s="39" customFormat="1" ht="16.5" thickBot="1" thickTop="1">
      <c r="A21" s="92" t="s">
        <v>840</v>
      </c>
      <c r="B21" s="124"/>
      <c r="C21" s="124"/>
      <c r="D21" s="124"/>
      <c r="E21" s="124"/>
      <c r="F21" s="124"/>
      <c r="G21" s="124"/>
      <c r="H21" s="124"/>
      <c r="I21" s="124"/>
      <c r="J21" s="124"/>
      <c r="K21" s="124"/>
      <c r="L21" s="124"/>
      <c r="M21" s="124"/>
      <c r="N21" s="124"/>
      <c r="O21" s="124"/>
    </row>
    <row r="22" spans="1:15" s="42" customFormat="1" ht="16.5" thickBot="1" thickTop="1">
      <c r="A22" s="93" t="s">
        <v>67</v>
      </c>
      <c r="B22" s="427">
        <f aca="true" t="shared" si="4" ref="B22:O22">B19-B20-B21</f>
        <v>0</v>
      </c>
      <c r="C22" s="427">
        <f t="shared" si="4"/>
        <v>0</v>
      </c>
      <c r="D22" s="427">
        <f t="shared" si="4"/>
        <v>0</v>
      </c>
      <c r="E22" s="427">
        <f t="shared" si="4"/>
        <v>0</v>
      </c>
      <c r="F22" s="427">
        <f t="shared" si="4"/>
        <v>0</v>
      </c>
      <c r="G22" s="427">
        <f t="shared" si="4"/>
        <v>0</v>
      </c>
      <c r="H22" s="427">
        <f t="shared" si="4"/>
        <v>0</v>
      </c>
      <c r="I22" s="427">
        <f t="shared" si="4"/>
        <v>0</v>
      </c>
      <c r="J22" s="427">
        <f t="shared" si="4"/>
        <v>0</v>
      </c>
      <c r="K22" s="427">
        <f t="shared" si="4"/>
        <v>0</v>
      </c>
      <c r="L22" s="427">
        <f t="shared" si="4"/>
        <v>0</v>
      </c>
      <c r="M22" s="427">
        <f t="shared" si="4"/>
        <v>0</v>
      </c>
      <c r="N22" s="427">
        <f t="shared" si="4"/>
        <v>0</v>
      </c>
      <c r="O22" s="427">
        <f t="shared" si="4"/>
        <v>0</v>
      </c>
    </row>
    <row r="23" spans="1:15" ht="16.5" thickBot="1" thickTop="1">
      <c r="A23" s="93"/>
      <c r="B23" s="219"/>
      <c r="C23" s="219"/>
      <c r="D23" s="219"/>
      <c r="E23" s="219"/>
      <c r="F23" s="219"/>
      <c r="G23" s="219"/>
      <c r="H23" s="219"/>
      <c r="I23" s="219"/>
      <c r="J23" s="219"/>
      <c r="K23" s="219"/>
      <c r="L23" s="219"/>
      <c r="M23" s="219"/>
      <c r="N23" s="219"/>
      <c r="O23" s="269"/>
    </row>
    <row r="24" spans="1:15" s="42" customFormat="1" ht="16.5" thickBot="1" thickTop="1">
      <c r="A24" s="92" t="s">
        <v>264</v>
      </c>
      <c r="B24" s="240"/>
      <c r="C24" s="240"/>
      <c r="D24" s="240"/>
      <c r="E24" s="240"/>
      <c r="F24" s="240"/>
      <c r="G24" s="240"/>
      <c r="H24" s="240"/>
      <c r="I24" s="240"/>
      <c r="J24" s="240"/>
      <c r="K24" s="240"/>
      <c r="L24" s="240"/>
      <c r="M24" s="240"/>
      <c r="N24" s="240"/>
      <c r="O24" s="240"/>
    </row>
    <row r="25" spans="1:15" s="42" customFormat="1" ht="16.5" thickBot="1" thickTop="1">
      <c r="A25" s="92" t="s">
        <v>263</v>
      </c>
      <c r="B25" s="125"/>
      <c r="C25" s="125"/>
      <c r="D25" s="125"/>
      <c r="E25" s="239">
        <f>E22*E24</f>
        <v>0</v>
      </c>
      <c r="F25" s="239">
        <f aca="true" t="shared" si="5" ref="F25:O25">F22*F24</f>
        <v>0</v>
      </c>
      <c r="G25" s="239">
        <f t="shared" si="5"/>
        <v>0</v>
      </c>
      <c r="H25" s="239">
        <f t="shared" si="5"/>
        <v>0</v>
      </c>
      <c r="I25" s="239">
        <f t="shared" si="5"/>
        <v>0</v>
      </c>
      <c r="J25" s="239">
        <f t="shared" si="5"/>
        <v>0</v>
      </c>
      <c r="K25" s="239">
        <f t="shared" si="5"/>
        <v>0</v>
      </c>
      <c r="L25" s="239">
        <f t="shared" si="5"/>
        <v>0</v>
      </c>
      <c r="M25" s="239">
        <f t="shared" si="5"/>
        <v>0</v>
      </c>
      <c r="N25" s="239">
        <f t="shared" si="5"/>
        <v>0</v>
      </c>
      <c r="O25" s="239">
        <f t="shared" si="5"/>
        <v>0</v>
      </c>
    </row>
    <row r="26" ht="15" thickTop="1"/>
    <row r="27" ht="15" thickBot="1"/>
    <row r="28" spans="2:15" ht="15.75" customHeight="1" thickBot="1" thickTop="1">
      <c r="B28" s="447" t="s">
        <v>1</v>
      </c>
      <c r="C28" s="448"/>
      <c r="D28" s="449"/>
      <c r="E28" s="447" t="s">
        <v>2</v>
      </c>
      <c r="F28" s="448"/>
      <c r="G28" s="448"/>
      <c r="H28" s="448"/>
      <c r="I28" s="448"/>
      <c r="J28" s="448"/>
      <c r="K28" s="448"/>
      <c r="L28" s="448"/>
      <c r="M28" s="448"/>
      <c r="N28" s="448"/>
      <c r="O28" s="449"/>
    </row>
    <row r="29" spans="2:15" ht="16.5" thickBot="1" thickTop="1">
      <c r="B29" s="87" t="str">
        <f aca="true" t="shared" si="6" ref="B29:O29">B$6</f>
        <v>Ano 1</v>
      </c>
      <c r="C29" s="87" t="str">
        <f t="shared" si="6"/>
        <v>Ano 2</v>
      </c>
      <c r="D29" s="87" t="str">
        <f t="shared" si="6"/>
        <v>Ano 3</v>
      </c>
      <c r="E29" s="87" t="str">
        <f t="shared" si="6"/>
        <v>Ano 1</v>
      </c>
      <c r="F29" s="87" t="str">
        <f t="shared" si="6"/>
        <v>Ano 2</v>
      </c>
      <c r="G29" s="87" t="str">
        <f t="shared" si="6"/>
        <v>Ano 3</v>
      </c>
      <c r="H29" s="87" t="str">
        <f t="shared" si="6"/>
        <v>Ano 4</v>
      </c>
      <c r="I29" s="87" t="str">
        <f t="shared" si="6"/>
        <v>Ano 5</v>
      </c>
      <c r="J29" s="87" t="str">
        <f t="shared" si="6"/>
        <v>Ano 6</v>
      </c>
      <c r="K29" s="87" t="str">
        <f t="shared" si="6"/>
        <v>Ano 7</v>
      </c>
      <c r="L29" s="87" t="str">
        <f t="shared" si="6"/>
        <v>Ano 8</v>
      </c>
      <c r="M29" s="87" t="str">
        <f t="shared" si="6"/>
        <v>Ano 9</v>
      </c>
      <c r="N29" s="87" t="str">
        <f t="shared" si="6"/>
        <v>Ano 10</v>
      </c>
      <c r="O29" s="87" t="str">
        <f t="shared" si="6"/>
        <v>Ano 11</v>
      </c>
    </row>
    <row r="30" spans="1:15" ht="16.5" thickBot="1" thickTop="1">
      <c r="A30" s="93" t="s">
        <v>221</v>
      </c>
      <c r="B30" s="91">
        <f aca="true" t="shared" si="7" ref="B30:O30">B12-B13-B14</f>
        <v>0</v>
      </c>
      <c r="C30" s="91">
        <f t="shared" si="7"/>
        <v>0</v>
      </c>
      <c r="D30" s="91">
        <f t="shared" si="7"/>
        <v>0</v>
      </c>
      <c r="E30" s="91">
        <f t="shared" si="7"/>
        <v>0</v>
      </c>
      <c r="F30" s="91">
        <f t="shared" si="7"/>
        <v>0</v>
      </c>
      <c r="G30" s="91">
        <f t="shared" si="7"/>
        <v>0</v>
      </c>
      <c r="H30" s="91">
        <f t="shared" si="7"/>
        <v>0</v>
      </c>
      <c r="I30" s="91">
        <f t="shared" si="7"/>
        <v>0</v>
      </c>
      <c r="J30" s="91">
        <f t="shared" si="7"/>
        <v>0</v>
      </c>
      <c r="K30" s="91">
        <f t="shared" si="7"/>
        <v>0</v>
      </c>
      <c r="L30" s="91">
        <f t="shared" si="7"/>
        <v>0</v>
      </c>
      <c r="M30" s="91">
        <f t="shared" si="7"/>
        <v>0</v>
      </c>
      <c r="N30" s="91">
        <f t="shared" si="7"/>
        <v>0</v>
      </c>
      <c r="O30" s="91">
        <f t="shared" si="7"/>
        <v>0</v>
      </c>
    </row>
    <row r="31" spans="1:15" s="42" customFormat="1" ht="16.5" thickBot="1" thickTop="1">
      <c r="A31" s="215" t="s">
        <v>216</v>
      </c>
      <c r="B31" s="255">
        <f aca="true" t="shared" si="8" ref="B31:O31">_xlfn.IFERROR(B12/B10,"")</f>
      </c>
      <c r="C31" s="255">
        <f t="shared" si="8"/>
      </c>
      <c r="D31" s="255">
        <f t="shared" si="8"/>
      </c>
      <c r="E31" s="255">
        <f t="shared" si="8"/>
      </c>
      <c r="F31" s="255">
        <f t="shared" si="8"/>
      </c>
      <c r="G31" s="255">
        <f t="shared" si="8"/>
      </c>
      <c r="H31" s="255">
        <f t="shared" si="8"/>
      </c>
      <c r="I31" s="255">
        <f t="shared" si="8"/>
      </c>
      <c r="J31" s="255">
        <f t="shared" si="8"/>
      </c>
      <c r="K31" s="255">
        <f t="shared" si="8"/>
      </c>
      <c r="L31" s="255">
        <f t="shared" si="8"/>
      </c>
      <c r="M31" s="255">
        <f t="shared" si="8"/>
      </c>
      <c r="N31" s="255">
        <f t="shared" si="8"/>
      </c>
      <c r="O31" s="255">
        <f t="shared" si="8"/>
      </c>
    </row>
    <row r="32" spans="1:15" s="42" customFormat="1" ht="16.5" thickBot="1" thickTop="1">
      <c r="A32" s="93" t="s">
        <v>217</v>
      </c>
      <c r="B32" s="255">
        <f aca="true" t="shared" si="9" ref="B32:O32">_xlfn.IFERROR(B30/B10,"")</f>
      </c>
      <c r="C32" s="255">
        <f t="shared" si="9"/>
      </c>
      <c r="D32" s="255">
        <f t="shared" si="9"/>
      </c>
      <c r="E32" s="255">
        <f t="shared" si="9"/>
      </c>
      <c r="F32" s="255">
        <f t="shared" si="9"/>
      </c>
      <c r="G32" s="255">
        <f t="shared" si="9"/>
      </c>
      <c r="H32" s="255">
        <f t="shared" si="9"/>
      </c>
      <c r="I32" s="255">
        <f t="shared" si="9"/>
      </c>
      <c r="J32" s="255">
        <f t="shared" si="9"/>
      </c>
      <c r="K32" s="255">
        <f t="shared" si="9"/>
      </c>
      <c r="L32" s="255">
        <f t="shared" si="9"/>
      </c>
      <c r="M32" s="255">
        <f t="shared" si="9"/>
      </c>
      <c r="N32" s="255">
        <f t="shared" si="9"/>
      </c>
      <c r="O32" s="255">
        <f t="shared" si="9"/>
      </c>
    </row>
    <row r="33" spans="1:15" s="42" customFormat="1" ht="16.5" thickBot="1" thickTop="1">
      <c r="A33" s="93" t="s">
        <v>215</v>
      </c>
      <c r="B33" s="255">
        <f aca="true" t="shared" si="10" ref="B33:O33">_xlfn.IFERROR(B16/B10,"")</f>
      </c>
      <c r="C33" s="255">
        <f t="shared" si="10"/>
      </c>
      <c r="D33" s="255">
        <f t="shared" si="10"/>
      </c>
      <c r="E33" s="255">
        <f t="shared" si="10"/>
      </c>
      <c r="F33" s="255">
        <f t="shared" si="10"/>
      </c>
      <c r="G33" s="255">
        <f t="shared" si="10"/>
      </c>
      <c r="H33" s="255">
        <f t="shared" si="10"/>
      </c>
      <c r="I33" s="255">
        <f t="shared" si="10"/>
      </c>
      <c r="J33" s="255">
        <f t="shared" si="10"/>
      </c>
      <c r="K33" s="255">
        <f t="shared" si="10"/>
      </c>
      <c r="L33" s="255">
        <f t="shared" si="10"/>
      </c>
      <c r="M33" s="255">
        <f t="shared" si="10"/>
      </c>
      <c r="N33" s="255">
        <f t="shared" si="10"/>
      </c>
      <c r="O33" s="255">
        <f t="shared" si="10"/>
      </c>
    </row>
    <row r="34" spans="1:15" s="39" customFormat="1" ht="16.5" thickBot="1" thickTop="1">
      <c r="A34" s="93" t="s">
        <v>17</v>
      </c>
      <c r="B34" s="255">
        <f aca="true" t="shared" si="11" ref="B34:O34">_xlfn.IFERROR(B22/B10,"")</f>
      </c>
      <c r="C34" s="255">
        <f t="shared" si="11"/>
      </c>
      <c r="D34" s="255">
        <f t="shared" si="11"/>
      </c>
      <c r="E34" s="255">
        <f t="shared" si="11"/>
      </c>
      <c r="F34" s="255">
        <f t="shared" si="11"/>
      </c>
      <c r="G34" s="255">
        <f t="shared" si="11"/>
      </c>
      <c r="H34" s="255">
        <f t="shared" si="11"/>
      </c>
      <c r="I34" s="255">
        <f t="shared" si="11"/>
      </c>
      <c r="J34" s="255">
        <f t="shared" si="11"/>
      </c>
      <c r="K34" s="255">
        <f t="shared" si="11"/>
      </c>
      <c r="L34" s="255">
        <f t="shared" si="11"/>
      </c>
      <c r="M34" s="255">
        <f t="shared" si="11"/>
      </c>
      <c r="N34" s="255">
        <f t="shared" si="11"/>
      </c>
      <c r="O34" s="255">
        <f t="shared" si="11"/>
      </c>
    </row>
    <row r="35" ht="15.75" thickBot="1" thickTop="1"/>
    <row r="36" spans="1:15" ht="16.5" thickBot="1" thickTop="1">
      <c r="A36" s="92" t="s">
        <v>65</v>
      </c>
      <c r="B36" s="126" t="s">
        <v>64</v>
      </c>
      <c r="C36" s="122">
        <f aca="true" t="shared" si="12" ref="C36:O36">_xlfn.IFERROR(((C10-B10)/B10),"")</f>
      </c>
      <c r="D36" s="122">
        <f t="shared" si="12"/>
      </c>
      <c r="E36" s="122">
        <f t="shared" si="12"/>
      </c>
      <c r="F36" s="122">
        <f t="shared" si="12"/>
      </c>
      <c r="G36" s="122">
        <f t="shared" si="12"/>
      </c>
      <c r="H36" s="122">
        <f t="shared" si="12"/>
      </c>
      <c r="I36" s="122">
        <f t="shared" si="12"/>
      </c>
      <c r="J36" s="122">
        <f t="shared" si="12"/>
      </c>
      <c r="K36" s="122">
        <f t="shared" si="12"/>
      </c>
      <c r="L36" s="122">
        <f t="shared" si="12"/>
      </c>
      <c r="M36" s="122">
        <f t="shared" si="12"/>
      </c>
      <c r="N36" s="122">
        <f t="shared" si="12"/>
      </c>
      <c r="O36" s="122">
        <f t="shared" si="12"/>
      </c>
    </row>
    <row r="37" spans="1:15" ht="16.5" thickBot="1" thickTop="1">
      <c r="A37" s="92" t="s">
        <v>262</v>
      </c>
      <c r="B37" s="126" t="s">
        <v>64</v>
      </c>
      <c r="C37" s="122">
        <f aca="true" t="shared" si="13" ref="C37:O37">_xlfn.IFERROR(((C11-B11)/B11),"")</f>
      </c>
      <c r="D37" s="122">
        <f t="shared" si="13"/>
      </c>
      <c r="E37" s="122">
        <f t="shared" si="13"/>
      </c>
      <c r="F37" s="122">
        <f t="shared" si="13"/>
      </c>
      <c r="G37" s="122">
        <f t="shared" si="13"/>
      </c>
      <c r="H37" s="122">
        <f t="shared" si="13"/>
      </c>
      <c r="I37" s="122">
        <f t="shared" si="13"/>
      </c>
      <c r="J37" s="122">
        <f t="shared" si="13"/>
      </c>
      <c r="K37" s="122">
        <f t="shared" si="13"/>
      </c>
      <c r="L37" s="122">
        <f t="shared" si="13"/>
      </c>
      <c r="M37" s="122">
        <f t="shared" si="13"/>
      </c>
      <c r="N37" s="122">
        <f t="shared" si="13"/>
      </c>
      <c r="O37" s="122">
        <f t="shared" si="13"/>
      </c>
    </row>
    <row r="38" spans="1:15" ht="16.5" thickBot="1" thickTop="1">
      <c r="A38" s="92" t="s">
        <v>864</v>
      </c>
      <c r="B38" s="126" t="s">
        <v>64</v>
      </c>
      <c r="C38" s="122">
        <f aca="true" t="shared" si="14" ref="C38:O38">_xlfn.IFERROR(((C13+C14)-(B13+B14))/(B13+B14),"")</f>
      </c>
      <c r="D38" s="122">
        <f t="shared" si="14"/>
      </c>
      <c r="E38" s="122">
        <f t="shared" si="14"/>
      </c>
      <c r="F38" s="122">
        <f t="shared" si="14"/>
      </c>
      <c r="G38" s="122">
        <f t="shared" si="14"/>
      </c>
      <c r="H38" s="122">
        <f t="shared" si="14"/>
      </c>
      <c r="I38" s="122">
        <f t="shared" si="14"/>
      </c>
      <c r="J38" s="122">
        <f t="shared" si="14"/>
      </c>
      <c r="K38" s="122">
        <f t="shared" si="14"/>
      </c>
      <c r="L38" s="122">
        <f t="shared" si="14"/>
      </c>
      <c r="M38" s="122">
        <f t="shared" si="14"/>
      </c>
      <c r="N38" s="122">
        <f t="shared" si="14"/>
      </c>
      <c r="O38" s="122">
        <f t="shared" si="14"/>
      </c>
    </row>
    <row r="39" ht="15" thickTop="1"/>
  </sheetData>
  <sheetProtection sheet="1"/>
  <mergeCells count="6">
    <mergeCell ref="A4:A6"/>
    <mergeCell ref="B4:D5"/>
    <mergeCell ref="A3:O3"/>
    <mergeCell ref="E4:O5"/>
    <mergeCell ref="B28:D28"/>
    <mergeCell ref="E28:O28"/>
  </mergeCells>
  <dataValidations count="13">
    <dataValidation operator="lessThanOrEqual" allowBlank="1" showInputMessage="1" errorTitle="Erro!" sqref="B11:O11 B13:D15 B17:D18 B8:O9 E13:O14 B20:O21"/>
    <dataValidation allowBlank="1" showInputMessage="1" showErrorMessage="1" promptTitle="Projeções" prompt="Identifique os períodos" sqref="E6"/>
    <dataValidation operator="lessThanOrEqual" allowBlank="1" showInputMessage="1" promptTitle="Despesas Financeiras" prompt="Valor extraído da planilha:&#10;CALC" errorTitle="Erro!" sqref="E18:O18"/>
    <dataValidation operator="greaterThanOrEqual" allowBlank="1" showInputMessage="1" showErrorMessage="1" prompt="Projeção: o valor será calculado de acordo com o percentual informado." sqref="E25:O25"/>
    <dataValidation operator="lessThanOrEqual" allowBlank="1" showInputMessage="1" promptTitle="Depreciação do período" prompt="Valor extraído da planhilha:&#10;3 AP" errorTitle="Erro!" sqref="E15:O15"/>
    <dataValidation operator="lessThanOrEqual" allowBlank="1" showInputMessage="1" promptTitle="Receitas Financeiras" prompt="Valor extraído da planilha:&#10;CALC" errorTitle="Erro!" sqref="E17:O17"/>
    <dataValidation operator="greaterThanOrEqual" allowBlank="1" showInputMessage="1" showErrorMessage="1" sqref="B24:O24"/>
    <dataValidation allowBlank="1" showInputMessage="1" showErrorMessage="1" prompt="Digite a razão social da sua empresa" sqref="A1"/>
    <dataValidation allowBlank="1" showInputMessage="1" showErrorMessage="1" prompt="dd/mm/aaaa" sqref="B2"/>
    <dataValidation allowBlank="1" showInputMessage="1" showErrorMessage="1" promptTitle="Unidade de valor" prompt="Informe em qual base os valores serão apresentados (R$ ou R$ mil)." sqref="A4:A6"/>
    <dataValidation allowBlank="1" showInputMessage="1" showErrorMessage="1" prompt="Cancelamentos e devoluções." sqref="A9"/>
    <dataValidation operator="greaterThanOrEqual" allowBlank="1" showInputMessage="1" showErrorMessage="1" prompt="Histórico: o valor distribuído pode ser digitado" sqref="B25:D25"/>
    <dataValidation allowBlank="1" showInputMessage="1" showErrorMessage="1" promptTitle="Impostos" prompt="Impostos incidentes sobre as vendas (ICMS, ISS, IPI, PIS, COFINS) ou Simples, no caso de a empresa ser optante." sqref="A8"/>
  </dataValidations>
  <printOptions horizontalCentered="1" verticalCentered="1"/>
  <pageMargins left="0.5118110236220472" right="0.5118110236220472" top="0.7874015748031497" bottom="0.7874015748031497" header="0.31496062992125984" footer="0.31496062992125984"/>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S66"/>
  <sheetViews>
    <sheetView showGridLines="0" zoomScalePageLayoutView="0" workbookViewId="0" topLeftCell="A1">
      <selection activeCell="F11" sqref="F11"/>
    </sheetView>
  </sheetViews>
  <sheetFormatPr defaultColWidth="12.00390625" defaultRowHeight="15"/>
  <cols>
    <col min="1" max="1" width="55.28125" style="27" customWidth="1"/>
    <col min="2" max="15" width="12.00390625" style="27" customWidth="1"/>
    <col min="16" max="24" width="9.140625" style="27" customWidth="1"/>
    <col min="25" max="25" width="3.8515625" style="27" customWidth="1"/>
    <col min="26" max="245" width="9.140625" style="27" customWidth="1"/>
    <col min="246" max="246" width="3.140625" style="27" customWidth="1"/>
    <col min="247" max="247" width="50.28125" style="27" customWidth="1"/>
    <col min="248" max="248" width="12.00390625" style="27" bestFit="1" customWidth="1"/>
    <col min="249" max="16384" width="12.00390625" style="27" customWidth="1"/>
  </cols>
  <sheetData>
    <row r="1" ht="16.5" thickBot="1" thickTop="1">
      <c r="A1" s="418">
        <f>'1 DRE'!A1</f>
        <v>0</v>
      </c>
    </row>
    <row r="2" spans="1:2" ht="15.75" thickTop="1">
      <c r="A2" s="234" t="s">
        <v>66</v>
      </c>
      <c r="B2" s="347" t="str">
        <f>'1 DRE'!B2</f>
        <v>-</v>
      </c>
    </row>
    <row r="3" spans="1:15" ht="15">
      <c r="A3" s="453" t="s">
        <v>0</v>
      </c>
      <c r="B3" s="440"/>
      <c r="C3" s="440"/>
      <c r="D3" s="440"/>
      <c r="E3" s="440"/>
      <c r="F3" s="440"/>
      <c r="G3" s="440"/>
      <c r="H3" s="440"/>
      <c r="I3" s="440"/>
      <c r="J3" s="440"/>
      <c r="K3" s="440"/>
      <c r="L3" s="440"/>
      <c r="M3" s="440"/>
      <c r="N3" s="440"/>
      <c r="O3" s="440"/>
    </row>
    <row r="4" spans="1:15" ht="15.75" thickBot="1">
      <c r="A4" s="454" t="s">
        <v>826</v>
      </c>
      <c r="B4" s="450" t="s">
        <v>1</v>
      </c>
      <c r="C4" s="450"/>
      <c r="D4" s="450"/>
      <c r="E4" s="451" t="s">
        <v>2</v>
      </c>
      <c r="F4" s="452"/>
      <c r="G4" s="452"/>
      <c r="H4" s="452"/>
      <c r="I4" s="452"/>
      <c r="J4" s="452"/>
      <c r="K4" s="373"/>
      <c r="L4" s="373"/>
      <c r="M4" s="373"/>
      <c r="N4" s="373"/>
      <c r="O4" s="373"/>
    </row>
    <row r="5" spans="1:15" ht="16.5" thickBot="1" thickTop="1">
      <c r="A5" s="455"/>
      <c r="B5" s="89" t="str">
        <f>'1 DRE'!B6</f>
        <v>Ano 1</v>
      </c>
      <c r="C5" s="89" t="str">
        <f>'1 DRE'!C6</f>
        <v>Ano 2</v>
      </c>
      <c r="D5" s="89" t="str">
        <f>'1 DRE'!D6</f>
        <v>Ano 3</v>
      </c>
      <c r="E5" s="90" t="s">
        <v>252</v>
      </c>
      <c r="F5" s="90" t="s">
        <v>253</v>
      </c>
      <c r="G5" s="90" t="s">
        <v>254</v>
      </c>
      <c r="H5" s="90" t="s">
        <v>255</v>
      </c>
      <c r="I5" s="90" t="s">
        <v>256</v>
      </c>
      <c r="J5" s="90" t="s">
        <v>257</v>
      </c>
      <c r="K5" s="90" t="s">
        <v>258</v>
      </c>
      <c r="L5" s="90" t="s">
        <v>259</v>
      </c>
      <c r="M5" s="90" t="s">
        <v>260</v>
      </c>
      <c r="N5" s="90" t="s">
        <v>261</v>
      </c>
      <c r="O5" s="90" t="s">
        <v>55</v>
      </c>
    </row>
    <row r="6" spans="1:15" s="29" customFormat="1" ht="16.5" thickBot="1" thickTop="1">
      <c r="A6" s="76" t="s">
        <v>3</v>
      </c>
      <c r="B6" s="219"/>
      <c r="C6" s="219"/>
      <c r="D6" s="219"/>
      <c r="E6" s="218"/>
      <c r="F6" s="219"/>
      <c r="G6" s="219"/>
      <c r="H6" s="219"/>
      <c r="I6" s="219"/>
      <c r="J6" s="219"/>
      <c r="K6" s="219"/>
      <c r="L6" s="219"/>
      <c r="M6" s="219"/>
      <c r="N6" s="219"/>
      <c r="O6" s="219"/>
    </row>
    <row r="7" spans="1:15" ht="16.5" thickBot="1" thickTop="1">
      <c r="A7" s="30" t="s">
        <v>4</v>
      </c>
      <c r="B7" s="30">
        <f aca="true" t="shared" si="0" ref="B7:O7">SUM(B8:B13)</f>
        <v>0</v>
      </c>
      <c r="C7" s="30">
        <f t="shared" si="0"/>
        <v>0</v>
      </c>
      <c r="D7" s="30">
        <f t="shared" si="0"/>
        <v>0</v>
      </c>
      <c r="E7" s="30">
        <f t="shared" si="0"/>
        <v>0</v>
      </c>
      <c r="F7" s="30">
        <f t="shared" si="0"/>
        <v>0</v>
      </c>
      <c r="G7" s="30">
        <f t="shared" si="0"/>
        <v>0</v>
      </c>
      <c r="H7" s="30">
        <f t="shared" si="0"/>
        <v>0</v>
      </c>
      <c r="I7" s="30">
        <f t="shared" si="0"/>
        <v>0</v>
      </c>
      <c r="J7" s="30">
        <f t="shared" si="0"/>
        <v>0</v>
      </c>
      <c r="K7" s="30">
        <f t="shared" si="0"/>
        <v>0</v>
      </c>
      <c r="L7" s="30">
        <f t="shared" si="0"/>
        <v>0</v>
      </c>
      <c r="M7" s="30">
        <f t="shared" si="0"/>
        <v>0</v>
      </c>
      <c r="N7" s="30">
        <f t="shared" si="0"/>
        <v>0</v>
      </c>
      <c r="O7" s="30">
        <f t="shared" si="0"/>
        <v>0</v>
      </c>
    </row>
    <row r="8" spans="1:19" ht="16.5" thickBot="1" thickTop="1">
      <c r="A8" s="34" t="s">
        <v>827</v>
      </c>
      <c r="B8" s="26"/>
      <c r="C8" s="30">
        <f>'6 FC'!C40</f>
        <v>0</v>
      </c>
      <c r="D8" s="30">
        <f>'6 FC'!D40</f>
        <v>0</v>
      </c>
      <c r="E8" s="30">
        <f>CALC!C39</f>
        <v>0</v>
      </c>
      <c r="F8" s="30">
        <f>CALC!D39</f>
        <v>0</v>
      </c>
      <c r="G8" s="30">
        <f>CALC!E39</f>
        <v>0</v>
      </c>
      <c r="H8" s="30">
        <f>CALC!F39</f>
        <v>0</v>
      </c>
      <c r="I8" s="30">
        <f>CALC!G39</f>
        <v>0</v>
      </c>
      <c r="J8" s="30">
        <f>CALC!H39</f>
        <v>0</v>
      </c>
      <c r="K8" s="30">
        <f>CALC!I39</f>
        <v>0</v>
      </c>
      <c r="L8" s="30">
        <f>CALC!J39</f>
        <v>0</v>
      </c>
      <c r="M8" s="30">
        <f>CALC!K39</f>
        <v>0</v>
      </c>
      <c r="N8" s="30">
        <f>CALC!L39</f>
        <v>0</v>
      </c>
      <c r="O8" s="30">
        <f>CALC!M39</f>
        <v>0</v>
      </c>
      <c r="S8" s="112"/>
    </row>
    <row r="9" spans="1:15" ht="16.5" thickBot="1" thickTop="1">
      <c r="A9" s="34" t="s">
        <v>5</v>
      </c>
      <c r="B9" s="26"/>
      <c r="C9" s="26"/>
      <c r="D9" s="26"/>
      <c r="E9" s="30">
        <f>'4 NCG'!E20</f>
        <v>0</v>
      </c>
      <c r="F9" s="30">
        <f>'4 NCG'!F20</f>
        <v>0</v>
      </c>
      <c r="G9" s="30">
        <f>'4 NCG'!G20</f>
        <v>0</v>
      </c>
      <c r="H9" s="30">
        <f>'4 NCG'!H20</f>
        <v>0</v>
      </c>
      <c r="I9" s="30">
        <f>'4 NCG'!I20</f>
        <v>0</v>
      </c>
      <c r="J9" s="30">
        <f>'4 NCG'!J20</f>
        <v>0</v>
      </c>
      <c r="K9" s="30">
        <f>'4 NCG'!K20</f>
        <v>0</v>
      </c>
      <c r="L9" s="30">
        <f>'4 NCG'!L20</f>
        <v>0</v>
      </c>
      <c r="M9" s="30">
        <f>'4 NCG'!M20</f>
        <v>0</v>
      </c>
      <c r="N9" s="30">
        <f>'4 NCG'!N20</f>
        <v>0</v>
      </c>
      <c r="O9" s="30">
        <f>'4 NCG'!O20</f>
        <v>0</v>
      </c>
    </row>
    <row r="10" spans="1:15" ht="16.5" thickBot="1" thickTop="1">
      <c r="A10" s="34" t="s">
        <v>6</v>
      </c>
      <c r="B10" s="26"/>
      <c r="C10" s="26"/>
      <c r="D10" s="26"/>
      <c r="E10" s="30">
        <f>'4 NCG'!E21</f>
        <v>0</v>
      </c>
      <c r="F10" s="30">
        <f>'4 NCG'!F21</f>
        <v>0</v>
      </c>
      <c r="G10" s="30">
        <f>'4 NCG'!G21</f>
        <v>0</v>
      </c>
      <c r="H10" s="30">
        <f>'4 NCG'!H21</f>
        <v>0</v>
      </c>
      <c r="I10" s="30">
        <f>'4 NCG'!I21</f>
        <v>0</v>
      </c>
      <c r="J10" s="30">
        <f>'4 NCG'!J21</f>
        <v>0</v>
      </c>
      <c r="K10" s="30">
        <f>'4 NCG'!K21</f>
        <v>0</v>
      </c>
      <c r="L10" s="30">
        <f>'4 NCG'!L21</f>
        <v>0</v>
      </c>
      <c r="M10" s="30">
        <f>'4 NCG'!M21</f>
        <v>0</v>
      </c>
      <c r="N10" s="30">
        <f>'4 NCG'!N21</f>
        <v>0</v>
      </c>
      <c r="O10" s="30">
        <f>'4 NCG'!O21</f>
        <v>0</v>
      </c>
    </row>
    <row r="11" spans="1:15" ht="16.5" thickBot="1" thickTop="1">
      <c r="A11" s="412" t="s">
        <v>860</v>
      </c>
      <c r="B11" s="26"/>
      <c r="C11" s="26"/>
      <c r="D11" s="26"/>
      <c r="E11" s="26"/>
      <c r="F11" s="26"/>
      <c r="G11" s="26"/>
      <c r="H11" s="26"/>
      <c r="I11" s="26"/>
      <c r="J11" s="26"/>
      <c r="K11" s="26"/>
      <c r="L11" s="26"/>
      <c r="M11" s="26"/>
      <c r="N11" s="26"/>
      <c r="O11" s="26"/>
    </row>
    <row r="12" spans="1:15" ht="16.5" thickBot="1" thickTop="1">
      <c r="A12" s="60"/>
      <c r="B12" s="26"/>
      <c r="C12" s="26"/>
      <c r="D12" s="26"/>
      <c r="E12" s="26"/>
      <c r="F12" s="26"/>
      <c r="G12" s="26"/>
      <c r="H12" s="26"/>
      <c r="I12" s="26"/>
      <c r="J12" s="26"/>
      <c r="K12" s="26"/>
      <c r="L12" s="26"/>
      <c r="M12" s="26"/>
      <c r="N12" s="26"/>
      <c r="O12" s="26"/>
    </row>
    <row r="13" spans="1:15" ht="16.5" thickBot="1" thickTop="1">
      <c r="A13" s="60"/>
      <c r="B13" s="26"/>
      <c r="C13" s="26"/>
      <c r="D13" s="26"/>
      <c r="E13" s="26"/>
      <c r="F13" s="26"/>
      <c r="G13" s="26"/>
      <c r="H13" s="26"/>
      <c r="I13" s="26"/>
      <c r="J13" s="26"/>
      <c r="K13" s="26"/>
      <c r="L13" s="26"/>
      <c r="M13" s="26"/>
      <c r="N13" s="26"/>
      <c r="O13" s="26"/>
    </row>
    <row r="14" spans="1:15" ht="16.5" thickBot="1" thickTop="1">
      <c r="A14" s="218"/>
      <c r="B14" s="219"/>
      <c r="C14" s="219"/>
      <c r="D14" s="219"/>
      <c r="E14" s="218"/>
      <c r="F14" s="219"/>
      <c r="G14" s="219"/>
      <c r="H14" s="219"/>
      <c r="I14" s="233"/>
      <c r="J14" s="64"/>
      <c r="K14" s="64"/>
      <c r="L14" s="64"/>
      <c r="M14" s="64"/>
      <c r="N14" s="219"/>
      <c r="O14" s="75"/>
    </row>
    <row r="15" spans="1:15" ht="16.5" thickBot="1" thickTop="1">
      <c r="A15" s="30" t="s">
        <v>7</v>
      </c>
      <c r="B15" s="30">
        <f aca="true" t="shared" si="1" ref="B15:O15">B16+B19+B21+B24+B25+B26</f>
        <v>0</v>
      </c>
      <c r="C15" s="30">
        <f t="shared" si="1"/>
        <v>0</v>
      </c>
      <c r="D15" s="30">
        <f t="shared" si="1"/>
        <v>0</v>
      </c>
      <c r="E15" s="30">
        <f t="shared" si="1"/>
        <v>0</v>
      </c>
      <c r="F15" s="30">
        <f t="shared" si="1"/>
        <v>0</v>
      </c>
      <c r="G15" s="30">
        <f t="shared" si="1"/>
        <v>0</v>
      </c>
      <c r="H15" s="30">
        <f t="shared" si="1"/>
        <v>0</v>
      </c>
      <c r="I15" s="30">
        <f t="shared" si="1"/>
        <v>0</v>
      </c>
      <c r="J15" s="30">
        <f t="shared" si="1"/>
        <v>0</v>
      </c>
      <c r="K15" s="30">
        <f t="shared" si="1"/>
        <v>0</v>
      </c>
      <c r="L15" s="30">
        <f t="shared" si="1"/>
        <v>0</v>
      </c>
      <c r="M15" s="30">
        <f t="shared" si="1"/>
        <v>0</v>
      </c>
      <c r="N15" s="30">
        <f t="shared" si="1"/>
        <v>0</v>
      </c>
      <c r="O15" s="30">
        <f t="shared" si="1"/>
        <v>0</v>
      </c>
    </row>
    <row r="16" spans="1:15" ht="16.5" thickBot="1" thickTop="1">
      <c r="A16" s="31" t="s">
        <v>35</v>
      </c>
      <c r="B16" s="30">
        <f aca="true" t="shared" si="2" ref="B16:O16">SUM(B17:B18)</f>
        <v>0</v>
      </c>
      <c r="C16" s="30">
        <f t="shared" si="2"/>
        <v>0</v>
      </c>
      <c r="D16" s="30">
        <f t="shared" si="2"/>
        <v>0</v>
      </c>
      <c r="E16" s="30">
        <f t="shared" si="2"/>
        <v>0</v>
      </c>
      <c r="F16" s="30">
        <f t="shared" si="2"/>
        <v>0</v>
      </c>
      <c r="G16" s="30">
        <f t="shared" si="2"/>
        <v>0</v>
      </c>
      <c r="H16" s="30">
        <f t="shared" si="2"/>
        <v>0</v>
      </c>
      <c r="I16" s="30">
        <f t="shared" si="2"/>
        <v>0</v>
      </c>
      <c r="J16" s="30">
        <f t="shared" si="2"/>
        <v>0</v>
      </c>
      <c r="K16" s="30">
        <f t="shared" si="2"/>
        <v>0</v>
      </c>
      <c r="L16" s="30">
        <f t="shared" si="2"/>
        <v>0</v>
      </c>
      <c r="M16" s="30">
        <f t="shared" si="2"/>
        <v>0</v>
      </c>
      <c r="N16" s="30">
        <f t="shared" si="2"/>
        <v>0</v>
      </c>
      <c r="O16" s="30">
        <f t="shared" si="2"/>
        <v>0</v>
      </c>
    </row>
    <row r="17" spans="1:15" ht="16.5" thickBot="1" thickTop="1">
      <c r="A17" s="60"/>
      <c r="B17" s="123"/>
      <c r="C17" s="123"/>
      <c r="D17" s="123"/>
      <c r="E17" s="26"/>
      <c r="F17" s="26"/>
      <c r="G17" s="26"/>
      <c r="H17" s="26"/>
      <c r="I17" s="26"/>
      <c r="J17" s="26"/>
      <c r="K17" s="26"/>
      <c r="L17" s="26"/>
      <c r="M17" s="26"/>
      <c r="N17" s="26"/>
      <c r="O17" s="26"/>
    </row>
    <row r="18" spans="1:15" ht="16.5" thickBot="1" thickTop="1">
      <c r="A18" s="60"/>
      <c r="B18" s="26"/>
      <c r="C18" s="26"/>
      <c r="D18" s="26"/>
      <c r="E18" s="26"/>
      <c r="F18" s="26"/>
      <c r="G18" s="26"/>
      <c r="H18" s="26"/>
      <c r="I18" s="26"/>
      <c r="J18" s="26"/>
      <c r="K18" s="26"/>
      <c r="L18" s="26"/>
      <c r="M18" s="26"/>
      <c r="N18" s="26"/>
      <c r="O18" s="26"/>
    </row>
    <row r="19" spans="1:15" ht="16.5" thickBot="1" thickTop="1">
      <c r="A19" s="31" t="s">
        <v>204</v>
      </c>
      <c r="B19" s="30">
        <f aca="true" t="shared" si="3" ref="B19:O19">B20</f>
        <v>0</v>
      </c>
      <c r="C19" s="30">
        <f t="shared" si="3"/>
        <v>0</v>
      </c>
      <c r="D19" s="30">
        <f t="shared" si="3"/>
        <v>0</v>
      </c>
      <c r="E19" s="30">
        <f t="shared" si="3"/>
        <v>0</v>
      </c>
      <c r="F19" s="30">
        <f t="shared" si="3"/>
        <v>0</v>
      </c>
      <c r="G19" s="30">
        <f t="shared" si="3"/>
        <v>0</v>
      </c>
      <c r="H19" s="30">
        <f t="shared" si="3"/>
        <v>0</v>
      </c>
      <c r="I19" s="30">
        <f t="shared" si="3"/>
        <v>0</v>
      </c>
      <c r="J19" s="30">
        <f t="shared" si="3"/>
        <v>0</v>
      </c>
      <c r="K19" s="30">
        <f t="shared" si="3"/>
        <v>0</v>
      </c>
      <c r="L19" s="30">
        <f t="shared" si="3"/>
        <v>0</v>
      </c>
      <c r="M19" s="30">
        <f t="shared" si="3"/>
        <v>0</v>
      </c>
      <c r="N19" s="30">
        <f t="shared" si="3"/>
        <v>0</v>
      </c>
      <c r="O19" s="30">
        <f t="shared" si="3"/>
        <v>0</v>
      </c>
    </row>
    <row r="20" spans="1:15" ht="16.5" thickBot="1" thickTop="1">
      <c r="A20" s="60"/>
      <c r="B20" s="26"/>
      <c r="C20" s="26"/>
      <c r="D20" s="26"/>
      <c r="E20" s="26"/>
      <c r="F20" s="26"/>
      <c r="G20" s="26"/>
      <c r="H20" s="26"/>
      <c r="I20" s="26"/>
      <c r="J20" s="26"/>
      <c r="K20" s="26"/>
      <c r="L20" s="26"/>
      <c r="M20" s="26"/>
      <c r="N20" s="26"/>
      <c r="O20" s="26"/>
    </row>
    <row r="21" spans="1:15" ht="16.5" thickBot="1" thickTop="1">
      <c r="A21" s="213" t="s">
        <v>250</v>
      </c>
      <c r="B21" s="30">
        <f aca="true" t="shared" si="4" ref="B21:O21">B22-B23</f>
        <v>0</v>
      </c>
      <c r="C21" s="30">
        <f t="shared" si="4"/>
        <v>0</v>
      </c>
      <c r="D21" s="30">
        <f t="shared" si="4"/>
        <v>0</v>
      </c>
      <c r="E21" s="30">
        <f t="shared" si="4"/>
        <v>0</v>
      </c>
      <c r="F21" s="30">
        <f t="shared" si="4"/>
        <v>0</v>
      </c>
      <c r="G21" s="30">
        <f t="shared" si="4"/>
        <v>0</v>
      </c>
      <c r="H21" s="30">
        <f t="shared" si="4"/>
        <v>0</v>
      </c>
      <c r="I21" s="30">
        <f t="shared" si="4"/>
        <v>0</v>
      </c>
      <c r="J21" s="30">
        <f t="shared" si="4"/>
        <v>0</v>
      </c>
      <c r="K21" s="30">
        <f t="shared" si="4"/>
        <v>0</v>
      </c>
      <c r="L21" s="30">
        <f t="shared" si="4"/>
        <v>0</v>
      </c>
      <c r="M21" s="30">
        <f t="shared" si="4"/>
        <v>0</v>
      </c>
      <c r="N21" s="30">
        <f t="shared" si="4"/>
        <v>0</v>
      </c>
      <c r="O21" s="30">
        <f t="shared" si="4"/>
        <v>0</v>
      </c>
    </row>
    <row r="22" spans="1:15" ht="16.5" thickBot="1" thickTop="1">
      <c r="A22" s="214" t="s">
        <v>251</v>
      </c>
      <c r="B22" s="26"/>
      <c r="C22" s="26"/>
      <c r="D22" s="26"/>
      <c r="E22" s="30">
        <f>'3 AP'!G32</f>
        <v>0</v>
      </c>
      <c r="F22" s="30">
        <f>'3 AP'!H32</f>
        <v>0</v>
      </c>
      <c r="G22" s="30">
        <f>'3 AP'!I32</f>
        <v>0</v>
      </c>
      <c r="H22" s="30">
        <f>'3 AP'!J32</f>
        <v>0</v>
      </c>
      <c r="I22" s="30">
        <f>'3 AP'!K32</f>
        <v>0</v>
      </c>
      <c r="J22" s="30">
        <f>'3 AP'!L32</f>
        <v>0</v>
      </c>
      <c r="K22" s="30">
        <f>'3 AP'!M32</f>
        <v>0</v>
      </c>
      <c r="L22" s="30">
        <f>'3 AP'!N32</f>
        <v>0</v>
      </c>
      <c r="M22" s="30">
        <f>'3 AP'!O32</f>
        <v>0</v>
      </c>
      <c r="N22" s="30">
        <f>'3 AP'!P32</f>
        <v>0</v>
      </c>
      <c r="O22" s="30">
        <f>'3 AP'!Q32</f>
        <v>0</v>
      </c>
    </row>
    <row r="23" spans="1:15" ht="16.5" thickBot="1" thickTop="1">
      <c r="A23" s="214" t="s">
        <v>44</v>
      </c>
      <c r="B23" s="26"/>
      <c r="C23" s="26"/>
      <c r="D23" s="26"/>
      <c r="E23" s="30">
        <f>'3 AP'!G34</f>
        <v>0</v>
      </c>
      <c r="F23" s="30">
        <f>'3 AP'!H34</f>
        <v>0</v>
      </c>
      <c r="G23" s="30">
        <f>'3 AP'!I34</f>
        <v>0</v>
      </c>
      <c r="H23" s="30">
        <f>'3 AP'!J34</f>
        <v>0</v>
      </c>
      <c r="I23" s="30">
        <f>'3 AP'!K34</f>
        <v>0</v>
      </c>
      <c r="J23" s="30">
        <f>'3 AP'!L34</f>
        <v>0</v>
      </c>
      <c r="K23" s="30">
        <f>'3 AP'!M34</f>
        <v>0</v>
      </c>
      <c r="L23" s="30">
        <f>'3 AP'!N34</f>
        <v>0</v>
      </c>
      <c r="M23" s="30">
        <f>'3 AP'!O34</f>
        <v>0</v>
      </c>
      <c r="N23" s="30">
        <f>'3 AP'!P34</f>
        <v>0</v>
      </c>
      <c r="O23" s="30">
        <f>'3 AP'!Q34</f>
        <v>0</v>
      </c>
    </row>
    <row r="24" spans="1:15" ht="16.5" thickBot="1" thickTop="1">
      <c r="A24" s="60"/>
      <c r="B24" s="26"/>
      <c r="C24" s="26"/>
      <c r="D24" s="26"/>
      <c r="E24" s="26"/>
      <c r="F24" s="26"/>
      <c r="G24" s="26"/>
      <c r="H24" s="26"/>
      <c r="I24" s="26"/>
      <c r="J24" s="26"/>
      <c r="K24" s="26"/>
      <c r="L24" s="26"/>
      <c r="M24" s="26"/>
      <c r="N24" s="26"/>
      <c r="O24" s="26"/>
    </row>
    <row r="25" spans="1:15" ht="16.5" thickBot="1" thickTop="1">
      <c r="A25" s="60"/>
      <c r="B25" s="123"/>
      <c r="C25" s="123"/>
      <c r="D25" s="123"/>
      <c r="E25" s="26"/>
      <c r="F25" s="26"/>
      <c r="G25" s="26"/>
      <c r="H25" s="26"/>
      <c r="I25" s="26"/>
      <c r="J25" s="26"/>
      <c r="K25" s="26"/>
      <c r="L25" s="26"/>
      <c r="M25" s="26"/>
      <c r="N25" s="26"/>
      <c r="O25" s="26"/>
    </row>
    <row r="26" spans="1:15" ht="16.5" thickBot="1" thickTop="1">
      <c r="A26" s="60"/>
      <c r="B26" s="123"/>
      <c r="C26" s="123"/>
      <c r="D26" s="123"/>
      <c r="E26" s="26"/>
      <c r="F26" s="26"/>
      <c r="G26" s="26"/>
      <c r="H26" s="26"/>
      <c r="I26" s="26"/>
      <c r="J26" s="26"/>
      <c r="K26" s="26"/>
      <c r="L26" s="26"/>
      <c r="M26" s="26"/>
      <c r="N26" s="26"/>
      <c r="O26" s="26"/>
    </row>
    <row r="27" spans="1:15" ht="16.5" thickBot="1" thickTop="1">
      <c r="A27" s="218"/>
      <c r="B27" s="219"/>
      <c r="C27" s="219"/>
      <c r="D27" s="219"/>
      <c r="E27" s="218"/>
      <c r="F27" s="219"/>
      <c r="G27" s="219"/>
      <c r="H27" s="219"/>
      <c r="I27" s="219"/>
      <c r="J27" s="64"/>
      <c r="K27" s="64"/>
      <c r="L27" s="64"/>
      <c r="M27" s="64"/>
      <c r="N27" s="219"/>
      <c r="O27" s="75"/>
    </row>
    <row r="28" spans="1:15" s="32" customFormat="1" ht="16.5" thickBot="1" thickTop="1">
      <c r="A28" s="127" t="s">
        <v>8</v>
      </c>
      <c r="B28" s="127">
        <f aca="true" t="shared" si="5" ref="B28:O28">B15+B7</f>
        <v>0</v>
      </c>
      <c r="C28" s="127">
        <f t="shared" si="5"/>
        <v>0</v>
      </c>
      <c r="D28" s="127">
        <f t="shared" si="5"/>
        <v>0</v>
      </c>
      <c r="E28" s="127">
        <f t="shared" si="5"/>
        <v>0</v>
      </c>
      <c r="F28" s="127">
        <f t="shared" si="5"/>
        <v>0</v>
      </c>
      <c r="G28" s="127">
        <f t="shared" si="5"/>
        <v>0</v>
      </c>
      <c r="H28" s="127">
        <f t="shared" si="5"/>
        <v>0</v>
      </c>
      <c r="I28" s="127">
        <f t="shared" si="5"/>
        <v>0</v>
      </c>
      <c r="J28" s="127">
        <f t="shared" si="5"/>
        <v>0</v>
      </c>
      <c r="K28" s="127">
        <f t="shared" si="5"/>
        <v>0</v>
      </c>
      <c r="L28" s="127">
        <f t="shared" si="5"/>
        <v>0</v>
      </c>
      <c r="M28" s="127">
        <f t="shared" si="5"/>
        <v>0</v>
      </c>
      <c r="N28" s="127">
        <f t="shared" si="5"/>
        <v>0</v>
      </c>
      <c r="O28" s="127">
        <f t="shared" si="5"/>
        <v>0</v>
      </c>
    </row>
    <row r="29" spans="1:15" s="29" customFormat="1" ht="16.5" thickBot="1" thickTop="1">
      <c r="A29" s="217"/>
      <c r="B29" s="219"/>
      <c r="C29" s="219"/>
      <c r="D29" s="219"/>
      <c r="E29" s="218"/>
      <c r="F29" s="219"/>
      <c r="G29" s="219"/>
      <c r="H29" s="219"/>
      <c r="I29" s="219"/>
      <c r="J29" s="219"/>
      <c r="K29" s="219"/>
      <c r="L29" s="219"/>
      <c r="M29" s="219"/>
      <c r="N29" s="219"/>
      <c r="O29" s="219"/>
    </row>
    <row r="30" spans="1:15" s="29" customFormat="1" ht="16.5" thickBot="1" thickTop="1">
      <c r="A30" s="217"/>
      <c r="B30" s="450" t="s">
        <v>1</v>
      </c>
      <c r="C30" s="450"/>
      <c r="D30" s="450"/>
      <c r="E30" s="451" t="s">
        <v>2</v>
      </c>
      <c r="F30" s="452"/>
      <c r="G30" s="452"/>
      <c r="H30" s="452"/>
      <c r="I30" s="452"/>
      <c r="J30" s="452"/>
      <c r="K30" s="452"/>
      <c r="L30" s="452"/>
      <c r="M30" s="452"/>
      <c r="N30" s="452"/>
      <c r="O30" s="452"/>
    </row>
    <row r="31" spans="1:15" s="29" customFormat="1" ht="16.5" thickBot="1" thickTop="1">
      <c r="A31" s="33"/>
      <c r="B31" s="89" t="str">
        <f aca="true" t="shared" si="6" ref="B31:O31">B5</f>
        <v>Ano 1</v>
      </c>
      <c r="C31" s="89" t="str">
        <f t="shared" si="6"/>
        <v>Ano 2</v>
      </c>
      <c r="D31" s="89" t="str">
        <f t="shared" si="6"/>
        <v>Ano 3</v>
      </c>
      <c r="E31" s="89" t="str">
        <f t="shared" si="6"/>
        <v>Ano 1</v>
      </c>
      <c r="F31" s="89" t="str">
        <f t="shared" si="6"/>
        <v>Ano 2</v>
      </c>
      <c r="G31" s="89" t="str">
        <f t="shared" si="6"/>
        <v>Ano 3</v>
      </c>
      <c r="H31" s="89" t="str">
        <f t="shared" si="6"/>
        <v>Ano 4</v>
      </c>
      <c r="I31" s="89" t="str">
        <f t="shared" si="6"/>
        <v>Ano 5</v>
      </c>
      <c r="J31" s="89" t="str">
        <f t="shared" si="6"/>
        <v>Ano 6</v>
      </c>
      <c r="K31" s="89" t="str">
        <f t="shared" si="6"/>
        <v>Ano 7</v>
      </c>
      <c r="L31" s="89" t="str">
        <f t="shared" si="6"/>
        <v>Ano 8</v>
      </c>
      <c r="M31" s="89" t="str">
        <f t="shared" si="6"/>
        <v>Ano 9</v>
      </c>
      <c r="N31" s="89" t="str">
        <f t="shared" si="6"/>
        <v>Ano 10</v>
      </c>
      <c r="O31" s="89" t="str">
        <f t="shared" si="6"/>
        <v>Ano 11</v>
      </c>
    </row>
    <row r="32" spans="1:15" ht="16.5" thickBot="1" thickTop="1">
      <c r="A32" s="62" t="s">
        <v>9</v>
      </c>
      <c r="B32" s="219"/>
      <c r="C32" s="219"/>
      <c r="D32" s="219"/>
      <c r="E32" s="218"/>
      <c r="F32" s="219"/>
      <c r="G32" s="219"/>
      <c r="H32" s="219"/>
      <c r="I32" s="219"/>
      <c r="J32" s="219"/>
      <c r="K32" s="219"/>
      <c r="L32" s="219"/>
      <c r="M32" s="219"/>
      <c r="N32" s="219"/>
      <c r="O32" s="219"/>
    </row>
    <row r="33" spans="1:15" ht="16.5" thickBot="1" thickTop="1">
      <c r="A33" s="33" t="s">
        <v>10</v>
      </c>
      <c r="B33" s="30">
        <f aca="true" t="shared" si="7" ref="B33:O33">SUM(B34:B42)</f>
        <v>0</v>
      </c>
      <c r="C33" s="30">
        <f t="shared" si="7"/>
        <v>0</v>
      </c>
      <c r="D33" s="30">
        <f t="shared" si="7"/>
        <v>0</v>
      </c>
      <c r="E33" s="30">
        <f>SUM(E34:E42)</f>
        <v>0</v>
      </c>
      <c r="F33" s="30">
        <f t="shared" si="7"/>
        <v>0</v>
      </c>
      <c r="G33" s="30">
        <f t="shared" si="7"/>
        <v>0</v>
      </c>
      <c r="H33" s="30">
        <f t="shared" si="7"/>
        <v>0</v>
      </c>
      <c r="I33" s="30">
        <f t="shared" si="7"/>
        <v>0</v>
      </c>
      <c r="J33" s="30">
        <f t="shared" si="7"/>
        <v>0</v>
      </c>
      <c r="K33" s="30">
        <f t="shared" si="7"/>
        <v>0</v>
      </c>
      <c r="L33" s="30">
        <f t="shared" si="7"/>
        <v>0</v>
      </c>
      <c r="M33" s="30">
        <f t="shared" si="7"/>
        <v>0</v>
      </c>
      <c r="N33" s="30">
        <f t="shared" si="7"/>
        <v>0</v>
      </c>
      <c r="O33" s="30">
        <f t="shared" si="7"/>
        <v>0</v>
      </c>
    </row>
    <row r="34" spans="1:15" ht="16.5" thickBot="1" thickTop="1">
      <c r="A34" s="34" t="s">
        <v>11</v>
      </c>
      <c r="B34" s="26"/>
      <c r="C34" s="26"/>
      <c r="D34" s="26"/>
      <c r="E34" s="30">
        <f>'4 NCG'!E22</f>
        <v>0</v>
      </c>
      <c r="F34" s="30">
        <f>'4 NCG'!F22</f>
        <v>0</v>
      </c>
      <c r="G34" s="30">
        <f>'4 NCG'!G22</f>
        <v>0</v>
      </c>
      <c r="H34" s="30">
        <f>'4 NCG'!H22</f>
        <v>0</v>
      </c>
      <c r="I34" s="30">
        <f>'4 NCG'!I22</f>
        <v>0</v>
      </c>
      <c r="J34" s="30">
        <f>'4 NCG'!J22</f>
        <v>0</v>
      </c>
      <c r="K34" s="30">
        <f>'4 NCG'!K22</f>
        <v>0</v>
      </c>
      <c r="L34" s="30">
        <f>'4 NCG'!L22</f>
        <v>0</v>
      </c>
      <c r="M34" s="30">
        <f>'4 NCG'!M22</f>
        <v>0</v>
      </c>
      <c r="N34" s="30">
        <f>'4 NCG'!N22</f>
        <v>0</v>
      </c>
      <c r="O34" s="30">
        <f>'4 NCG'!O22</f>
        <v>0</v>
      </c>
    </row>
    <row r="35" spans="1:15" ht="16.5" thickBot="1" thickTop="1">
      <c r="A35" s="34" t="s">
        <v>205</v>
      </c>
      <c r="B35" s="26"/>
      <c r="C35" s="26"/>
      <c r="D35" s="26"/>
      <c r="E35" s="30">
        <f>'4 NCG'!E23</f>
        <v>0</v>
      </c>
      <c r="F35" s="30">
        <f>'4 NCG'!F23</f>
        <v>0</v>
      </c>
      <c r="G35" s="30">
        <f>'4 NCG'!G23</f>
        <v>0</v>
      </c>
      <c r="H35" s="30">
        <f>'4 NCG'!H23</f>
        <v>0</v>
      </c>
      <c r="I35" s="30">
        <f>'4 NCG'!I23</f>
        <v>0</v>
      </c>
      <c r="J35" s="30">
        <f>'4 NCG'!J23</f>
        <v>0</v>
      </c>
      <c r="K35" s="30">
        <f>'4 NCG'!K23</f>
        <v>0</v>
      </c>
      <c r="L35" s="30">
        <f>'4 NCG'!L23</f>
        <v>0</v>
      </c>
      <c r="M35" s="30">
        <f>'4 NCG'!M23</f>
        <v>0</v>
      </c>
      <c r="N35" s="30">
        <f>'4 NCG'!N23</f>
        <v>0</v>
      </c>
      <c r="O35" s="30">
        <f>'4 NCG'!O23</f>
        <v>0</v>
      </c>
    </row>
    <row r="36" spans="1:15" ht="16.5" thickBot="1" thickTop="1">
      <c r="A36" s="34" t="s">
        <v>206</v>
      </c>
      <c r="B36" s="26"/>
      <c r="C36" s="26"/>
      <c r="D36" s="26"/>
      <c r="E36" s="30">
        <f>CALC!C19</f>
        <v>0</v>
      </c>
      <c r="F36" s="30">
        <f>CALC!D19</f>
        <v>0</v>
      </c>
      <c r="G36" s="30">
        <f>CALC!E19</f>
        <v>0</v>
      </c>
      <c r="H36" s="30">
        <f>CALC!F19</f>
        <v>0</v>
      </c>
      <c r="I36" s="30">
        <f>CALC!G19</f>
        <v>0</v>
      </c>
      <c r="J36" s="30">
        <f>CALC!H19</f>
        <v>0</v>
      </c>
      <c r="K36" s="30">
        <f>CALC!I19</f>
        <v>0</v>
      </c>
      <c r="L36" s="30">
        <f>CALC!J19</f>
        <v>0</v>
      </c>
      <c r="M36" s="30">
        <f>CALC!K19</f>
        <v>0</v>
      </c>
      <c r="N36" s="30">
        <f>CALC!L19</f>
        <v>0</v>
      </c>
      <c r="O36" s="30">
        <f>CALC!M19</f>
        <v>0</v>
      </c>
    </row>
    <row r="37" spans="1:15" ht="16.5" thickBot="1" thickTop="1">
      <c r="A37" s="34" t="s">
        <v>862</v>
      </c>
      <c r="B37" s="26"/>
      <c r="C37" s="26"/>
      <c r="D37" s="26"/>
      <c r="E37" s="26"/>
      <c r="F37" s="26"/>
      <c r="G37" s="26"/>
      <c r="H37" s="26"/>
      <c r="I37" s="26"/>
      <c r="J37" s="26"/>
      <c r="K37" s="26"/>
      <c r="L37" s="26"/>
      <c r="M37" s="26"/>
      <c r="N37" s="26"/>
      <c r="O37" s="26"/>
    </row>
    <row r="38" spans="1:15" ht="16.5" thickBot="1" thickTop="1">
      <c r="A38" s="34" t="s">
        <v>292</v>
      </c>
      <c r="B38" s="26"/>
      <c r="C38" s="26"/>
      <c r="D38" s="26"/>
      <c r="E38" s="30">
        <f>'1 DRE'!E25</f>
        <v>0</v>
      </c>
      <c r="F38" s="30">
        <f>'1 DRE'!F25</f>
        <v>0</v>
      </c>
      <c r="G38" s="30">
        <f>'1 DRE'!G25</f>
        <v>0</v>
      </c>
      <c r="H38" s="30">
        <f>'1 DRE'!H25</f>
        <v>0</v>
      </c>
      <c r="I38" s="30">
        <f>'1 DRE'!I25</f>
        <v>0</v>
      </c>
      <c r="J38" s="30">
        <f>'1 DRE'!J25</f>
        <v>0</v>
      </c>
      <c r="K38" s="30">
        <f>'1 DRE'!K25</f>
        <v>0</v>
      </c>
      <c r="L38" s="30">
        <f>'1 DRE'!L25</f>
        <v>0</v>
      </c>
      <c r="M38" s="30">
        <f>'1 DRE'!M25</f>
        <v>0</v>
      </c>
      <c r="N38" s="30">
        <f>'1 DRE'!N25</f>
        <v>0</v>
      </c>
      <c r="O38" s="30">
        <f>'1 DRE'!O25</f>
        <v>0</v>
      </c>
    </row>
    <row r="39" spans="1:15" ht="16.5" thickBot="1" thickTop="1">
      <c r="A39" s="34" t="s">
        <v>861</v>
      </c>
      <c r="B39" s="26"/>
      <c r="C39" s="26"/>
      <c r="D39" s="26"/>
      <c r="E39" s="26"/>
      <c r="F39" s="26"/>
      <c r="G39" s="26"/>
      <c r="H39" s="26"/>
      <c r="I39" s="26"/>
      <c r="J39" s="26"/>
      <c r="K39" s="26"/>
      <c r="L39" s="26"/>
      <c r="M39" s="26"/>
      <c r="N39" s="26"/>
      <c r="O39" s="26"/>
    </row>
    <row r="40" spans="1:15" ht="16.5" thickBot="1" thickTop="1">
      <c r="A40" s="60"/>
      <c r="B40" s="26"/>
      <c r="C40" s="26"/>
      <c r="D40" s="26"/>
      <c r="E40" s="26"/>
      <c r="F40" s="26"/>
      <c r="G40" s="26"/>
      <c r="H40" s="26"/>
      <c r="I40" s="26"/>
      <c r="J40" s="26"/>
      <c r="K40" s="26"/>
      <c r="L40" s="26"/>
      <c r="M40" s="26"/>
      <c r="N40" s="26"/>
      <c r="O40" s="26"/>
    </row>
    <row r="41" spans="1:15" ht="16.5" thickBot="1" thickTop="1">
      <c r="A41" s="60"/>
      <c r="B41" s="26"/>
      <c r="C41" s="26"/>
      <c r="D41" s="26"/>
      <c r="E41" s="26"/>
      <c r="F41" s="26"/>
      <c r="G41" s="26"/>
      <c r="H41" s="26"/>
      <c r="I41" s="26"/>
      <c r="J41" s="26"/>
      <c r="K41" s="26"/>
      <c r="L41" s="26"/>
      <c r="M41" s="26"/>
      <c r="N41" s="26"/>
      <c r="O41" s="26"/>
    </row>
    <row r="42" spans="1:15" ht="16.5" thickBot="1" thickTop="1">
      <c r="A42" s="60"/>
      <c r="B42" s="26"/>
      <c r="C42" s="26"/>
      <c r="D42" s="26"/>
      <c r="E42" s="26"/>
      <c r="F42" s="26"/>
      <c r="G42" s="26"/>
      <c r="H42" s="26"/>
      <c r="I42" s="26"/>
      <c r="J42" s="26"/>
      <c r="K42" s="26"/>
      <c r="L42" s="26"/>
      <c r="M42" s="26"/>
      <c r="N42" s="26"/>
      <c r="O42" s="26"/>
    </row>
    <row r="43" spans="1:15" ht="16.5" thickBot="1" thickTop="1">
      <c r="A43" s="218"/>
      <c r="B43" s="219"/>
      <c r="C43" s="219"/>
      <c r="D43" s="219"/>
      <c r="E43" s="218"/>
      <c r="F43" s="219"/>
      <c r="G43" s="219"/>
      <c r="H43" s="219"/>
      <c r="I43" s="219"/>
      <c r="J43" s="64"/>
      <c r="K43" s="64"/>
      <c r="L43" s="64"/>
      <c r="M43" s="64"/>
      <c r="N43" s="64"/>
      <c r="O43" s="64"/>
    </row>
    <row r="44" spans="1:15" ht="16.5" thickBot="1" thickTop="1">
      <c r="A44" s="30" t="s">
        <v>12</v>
      </c>
      <c r="B44" s="30">
        <f aca="true" t="shared" si="8" ref="B44:O44">B45</f>
        <v>0</v>
      </c>
      <c r="C44" s="30">
        <f t="shared" si="8"/>
        <v>0</v>
      </c>
      <c r="D44" s="30">
        <f t="shared" si="8"/>
        <v>0</v>
      </c>
      <c r="E44" s="30">
        <f t="shared" si="8"/>
        <v>0</v>
      </c>
      <c r="F44" s="30">
        <f t="shared" si="8"/>
        <v>0</v>
      </c>
      <c r="G44" s="30">
        <f t="shared" si="8"/>
        <v>0</v>
      </c>
      <c r="H44" s="30">
        <f t="shared" si="8"/>
        <v>0</v>
      </c>
      <c r="I44" s="30">
        <f t="shared" si="8"/>
        <v>0</v>
      </c>
      <c r="J44" s="30">
        <f t="shared" si="8"/>
        <v>0</v>
      </c>
      <c r="K44" s="30">
        <f t="shared" si="8"/>
        <v>0</v>
      </c>
      <c r="L44" s="30">
        <f t="shared" si="8"/>
        <v>0</v>
      </c>
      <c r="M44" s="30">
        <f t="shared" si="8"/>
        <v>0</v>
      </c>
      <c r="N44" s="30">
        <f t="shared" si="8"/>
        <v>0</v>
      </c>
      <c r="O44" s="30">
        <f t="shared" si="8"/>
        <v>0</v>
      </c>
    </row>
    <row r="45" spans="1:15" ht="16.5" thickBot="1" thickTop="1">
      <c r="A45" s="31" t="s">
        <v>13</v>
      </c>
      <c r="B45" s="30">
        <f aca="true" t="shared" si="9" ref="B45:O45">SUM(B46:B49)</f>
        <v>0</v>
      </c>
      <c r="C45" s="30">
        <f t="shared" si="9"/>
        <v>0</v>
      </c>
      <c r="D45" s="30">
        <f t="shared" si="9"/>
        <v>0</v>
      </c>
      <c r="E45" s="30">
        <f t="shared" si="9"/>
        <v>0</v>
      </c>
      <c r="F45" s="30">
        <f t="shared" si="9"/>
        <v>0</v>
      </c>
      <c r="G45" s="30">
        <f t="shared" si="9"/>
        <v>0</v>
      </c>
      <c r="H45" s="30">
        <f t="shared" si="9"/>
        <v>0</v>
      </c>
      <c r="I45" s="30">
        <f t="shared" si="9"/>
        <v>0</v>
      </c>
      <c r="J45" s="30">
        <f t="shared" si="9"/>
        <v>0</v>
      </c>
      <c r="K45" s="30">
        <f t="shared" si="9"/>
        <v>0</v>
      </c>
      <c r="L45" s="30">
        <f t="shared" si="9"/>
        <v>0</v>
      </c>
      <c r="M45" s="30">
        <f t="shared" si="9"/>
        <v>0</v>
      </c>
      <c r="N45" s="30">
        <f t="shared" si="9"/>
        <v>0</v>
      </c>
      <c r="O45" s="30">
        <f t="shared" si="9"/>
        <v>0</v>
      </c>
    </row>
    <row r="46" spans="1:15" ht="16.5" thickBot="1" thickTop="1">
      <c r="A46" s="34" t="s">
        <v>210</v>
      </c>
      <c r="B46" s="26"/>
      <c r="C46" s="26"/>
      <c r="D46" s="26"/>
      <c r="E46" s="30">
        <f>CALC!C20</f>
        <v>0</v>
      </c>
      <c r="F46" s="30">
        <f>CALC!D20</f>
        <v>0</v>
      </c>
      <c r="G46" s="30">
        <f>CALC!E20</f>
        <v>0</v>
      </c>
      <c r="H46" s="30">
        <f>CALC!F20</f>
        <v>0</v>
      </c>
      <c r="I46" s="30">
        <f>CALC!G20</f>
        <v>0</v>
      </c>
      <c r="J46" s="30">
        <f>CALC!H20</f>
        <v>0</v>
      </c>
      <c r="K46" s="30">
        <f>CALC!I20</f>
        <v>0</v>
      </c>
      <c r="L46" s="30">
        <f>CALC!J20</f>
        <v>0</v>
      </c>
      <c r="M46" s="30">
        <f>CALC!K20</f>
        <v>0</v>
      </c>
      <c r="N46" s="30">
        <f>CALC!L20</f>
        <v>0</v>
      </c>
      <c r="O46" s="30">
        <f>CALC!M20</f>
        <v>0</v>
      </c>
    </row>
    <row r="47" spans="1:15" ht="16.5" thickBot="1" thickTop="1">
      <c r="A47" s="60"/>
      <c r="B47" s="26"/>
      <c r="C47" s="26"/>
      <c r="D47" s="26"/>
      <c r="E47" s="26"/>
      <c r="F47" s="26"/>
      <c r="G47" s="26"/>
      <c r="H47" s="26"/>
      <c r="I47" s="26"/>
      <c r="J47" s="26"/>
      <c r="K47" s="26"/>
      <c r="L47" s="26"/>
      <c r="M47" s="26"/>
      <c r="N47" s="26"/>
      <c r="O47" s="26"/>
    </row>
    <row r="48" spans="1:15" ht="16.5" thickBot="1" thickTop="1">
      <c r="A48" s="60"/>
      <c r="B48" s="26"/>
      <c r="C48" s="26"/>
      <c r="D48" s="26"/>
      <c r="E48" s="26"/>
      <c r="F48" s="26"/>
      <c r="G48" s="26"/>
      <c r="H48" s="26"/>
      <c r="I48" s="26"/>
      <c r="J48" s="26"/>
      <c r="K48" s="26"/>
      <c r="L48" s="26"/>
      <c r="M48" s="26"/>
      <c r="N48" s="26"/>
      <c r="O48" s="26"/>
    </row>
    <row r="49" spans="1:15" ht="16.5" thickBot="1" thickTop="1">
      <c r="A49" s="60"/>
      <c r="B49" s="26"/>
      <c r="C49" s="26"/>
      <c r="D49" s="26"/>
      <c r="E49" s="26"/>
      <c r="F49" s="26"/>
      <c r="G49" s="26"/>
      <c r="H49" s="26"/>
      <c r="I49" s="26"/>
      <c r="J49" s="26"/>
      <c r="K49" s="26"/>
      <c r="L49" s="26"/>
      <c r="M49" s="26"/>
      <c r="N49" s="26"/>
      <c r="O49" s="26"/>
    </row>
    <row r="50" spans="1:15" ht="16.5" thickBot="1" thickTop="1">
      <c r="A50" s="218"/>
      <c r="B50" s="219"/>
      <c r="C50" s="219"/>
      <c r="D50" s="219"/>
      <c r="E50" s="218"/>
      <c r="F50" s="219"/>
      <c r="G50" s="219"/>
      <c r="H50" s="219"/>
      <c r="I50" s="219"/>
      <c r="J50" s="64"/>
      <c r="K50" s="64"/>
      <c r="L50" s="64"/>
      <c r="M50" s="64"/>
      <c r="N50" s="219"/>
      <c r="O50" s="219"/>
    </row>
    <row r="51" spans="1:15" ht="16.5" thickBot="1" thickTop="1">
      <c r="A51" s="132" t="s">
        <v>208</v>
      </c>
      <c r="B51" s="30">
        <f aca="true" t="shared" si="10" ref="B51:O51">SUM(B52:B56)</f>
        <v>0</v>
      </c>
      <c r="C51" s="30">
        <f t="shared" si="10"/>
        <v>0</v>
      </c>
      <c r="D51" s="30">
        <f t="shared" si="10"/>
        <v>0</v>
      </c>
      <c r="E51" s="30">
        <f t="shared" si="10"/>
        <v>0</v>
      </c>
      <c r="F51" s="30">
        <f t="shared" si="10"/>
        <v>0</v>
      </c>
      <c r="G51" s="30">
        <f t="shared" si="10"/>
        <v>0</v>
      </c>
      <c r="H51" s="30">
        <f t="shared" si="10"/>
        <v>0</v>
      </c>
      <c r="I51" s="30">
        <f t="shared" si="10"/>
        <v>0</v>
      </c>
      <c r="J51" s="30">
        <f t="shared" si="10"/>
        <v>0</v>
      </c>
      <c r="K51" s="30">
        <f t="shared" si="10"/>
        <v>0</v>
      </c>
      <c r="L51" s="30">
        <f t="shared" si="10"/>
        <v>0</v>
      </c>
      <c r="M51" s="30">
        <f t="shared" si="10"/>
        <v>0</v>
      </c>
      <c r="N51" s="30">
        <f t="shared" si="10"/>
        <v>0</v>
      </c>
      <c r="O51" s="30">
        <f t="shared" si="10"/>
        <v>0</v>
      </c>
    </row>
    <row r="52" spans="1:15" ht="16.5" thickBot="1" thickTop="1">
      <c r="A52" s="34" t="s">
        <v>212</v>
      </c>
      <c r="B52" s="26"/>
      <c r="C52" s="30">
        <f>CALC!C55</f>
        <v>0</v>
      </c>
      <c r="D52" s="30">
        <f>CALC!D55</f>
        <v>0</v>
      </c>
      <c r="E52" s="30">
        <f>CALC!E55</f>
        <v>0</v>
      </c>
      <c r="F52" s="30">
        <f>CALC!F55</f>
        <v>0</v>
      </c>
      <c r="G52" s="30">
        <f>CALC!G55</f>
        <v>0</v>
      </c>
      <c r="H52" s="30">
        <f>CALC!H55</f>
        <v>0</v>
      </c>
      <c r="I52" s="30">
        <f>CALC!I55</f>
        <v>0</v>
      </c>
      <c r="J52" s="30">
        <f>CALC!J55</f>
        <v>0</v>
      </c>
      <c r="K52" s="30">
        <f>CALC!K55</f>
        <v>0</v>
      </c>
      <c r="L52" s="30">
        <f>CALC!L55</f>
        <v>0</v>
      </c>
      <c r="M52" s="30">
        <f>CALC!M55</f>
        <v>0</v>
      </c>
      <c r="N52" s="30">
        <f>CALC!N55</f>
        <v>0</v>
      </c>
      <c r="O52" s="30">
        <f>CALC!O55</f>
        <v>0</v>
      </c>
    </row>
    <row r="53" spans="1:15" ht="16.5" thickBot="1" thickTop="1">
      <c r="A53" s="34" t="s">
        <v>211</v>
      </c>
      <c r="B53" s="26"/>
      <c r="C53" s="26"/>
      <c r="D53" s="26"/>
      <c r="E53" s="30">
        <f>CALC!C48</f>
        <v>0</v>
      </c>
      <c r="F53" s="30">
        <f>CALC!D48</f>
        <v>0</v>
      </c>
      <c r="G53" s="30">
        <f>CALC!E48</f>
        <v>0</v>
      </c>
      <c r="H53" s="30">
        <f>CALC!F48</f>
        <v>0</v>
      </c>
      <c r="I53" s="30">
        <f>CALC!G48</f>
        <v>0</v>
      </c>
      <c r="J53" s="30">
        <f>CALC!H48</f>
        <v>0</v>
      </c>
      <c r="K53" s="30">
        <f>CALC!I48</f>
        <v>0</v>
      </c>
      <c r="L53" s="30">
        <f>CALC!J48</f>
        <v>0</v>
      </c>
      <c r="M53" s="30">
        <f>CALC!K48</f>
        <v>0</v>
      </c>
      <c r="N53" s="30">
        <f>CALC!L48</f>
        <v>0</v>
      </c>
      <c r="O53" s="30">
        <f>CALC!M48</f>
        <v>0</v>
      </c>
    </row>
    <row r="54" spans="1:15" ht="16.5" thickBot="1" thickTop="1">
      <c r="A54" s="34"/>
      <c r="B54" s="26"/>
      <c r="C54" s="26"/>
      <c r="D54" s="26"/>
      <c r="E54" s="26"/>
      <c r="F54" s="26"/>
      <c r="G54" s="26"/>
      <c r="H54" s="26"/>
      <c r="I54" s="26"/>
      <c r="J54" s="26"/>
      <c r="K54" s="26"/>
      <c r="L54" s="26"/>
      <c r="M54" s="26"/>
      <c r="N54" s="26"/>
      <c r="O54" s="26"/>
    </row>
    <row r="55" spans="1:15" ht="16.5" thickBot="1" thickTop="1">
      <c r="A55" s="60"/>
      <c r="B55" s="26"/>
      <c r="C55" s="26"/>
      <c r="D55" s="26"/>
      <c r="E55" s="26"/>
      <c r="F55" s="26"/>
      <c r="G55" s="26"/>
      <c r="H55" s="26"/>
      <c r="I55" s="26"/>
      <c r="J55" s="26"/>
      <c r="K55" s="26"/>
      <c r="L55" s="26"/>
      <c r="M55" s="26"/>
      <c r="N55" s="26"/>
      <c r="O55" s="26"/>
    </row>
    <row r="56" spans="1:15" ht="16.5" thickBot="1" thickTop="1">
      <c r="A56" s="60"/>
      <c r="B56" s="26"/>
      <c r="C56" s="26"/>
      <c r="D56" s="26"/>
      <c r="E56" s="26"/>
      <c r="F56" s="26"/>
      <c r="G56" s="26"/>
      <c r="H56" s="26"/>
      <c r="I56" s="26"/>
      <c r="J56" s="26"/>
      <c r="K56" s="26"/>
      <c r="L56" s="26"/>
      <c r="M56" s="26"/>
      <c r="N56" s="26"/>
      <c r="O56" s="26"/>
    </row>
    <row r="57" spans="1:15" ht="16.5" thickBot="1" thickTop="1">
      <c r="A57" s="218"/>
      <c r="B57" s="219"/>
      <c r="C57" s="219"/>
      <c r="D57" s="219"/>
      <c r="E57" s="218"/>
      <c r="F57" s="219"/>
      <c r="G57" s="219"/>
      <c r="H57" s="219"/>
      <c r="I57" s="64"/>
      <c r="J57" s="64"/>
      <c r="K57" s="64"/>
      <c r="L57" s="64"/>
      <c r="M57" s="64"/>
      <c r="N57" s="219"/>
      <c r="O57" s="219"/>
    </row>
    <row r="58" spans="1:15" s="32" customFormat="1" ht="16.5" thickBot="1" thickTop="1">
      <c r="A58" s="127" t="s">
        <v>207</v>
      </c>
      <c r="B58" s="127">
        <f aca="true" t="shared" si="11" ref="B58:O58">B33+B44+B51</f>
        <v>0</v>
      </c>
      <c r="C58" s="127">
        <f t="shared" si="11"/>
        <v>0</v>
      </c>
      <c r="D58" s="127">
        <f t="shared" si="11"/>
        <v>0</v>
      </c>
      <c r="E58" s="127">
        <f t="shared" si="11"/>
        <v>0</v>
      </c>
      <c r="F58" s="127">
        <f t="shared" si="11"/>
        <v>0</v>
      </c>
      <c r="G58" s="127">
        <f t="shared" si="11"/>
        <v>0</v>
      </c>
      <c r="H58" s="127">
        <f t="shared" si="11"/>
        <v>0</v>
      </c>
      <c r="I58" s="127">
        <f t="shared" si="11"/>
        <v>0</v>
      </c>
      <c r="J58" s="127">
        <f t="shared" si="11"/>
        <v>0</v>
      </c>
      <c r="K58" s="127">
        <f t="shared" si="11"/>
        <v>0</v>
      </c>
      <c r="L58" s="127">
        <f t="shared" si="11"/>
        <v>0</v>
      </c>
      <c r="M58" s="127">
        <f t="shared" si="11"/>
        <v>0</v>
      </c>
      <c r="N58" s="127">
        <f t="shared" si="11"/>
        <v>0</v>
      </c>
      <c r="O58" s="127">
        <f t="shared" si="11"/>
        <v>0</v>
      </c>
    </row>
    <row r="59" spans="1:15" s="29" customFormat="1" ht="13.5" customHeight="1" thickBot="1" thickTop="1">
      <c r="A59" s="128"/>
      <c r="B59" s="129"/>
      <c r="C59" s="129"/>
      <c r="D59" s="129"/>
      <c r="E59" s="129"/>
      <c r="F59" s="129"/>
      <c r="G59" s="129"/>
      <c r="H59" s="129"/>
      <c r="I59" s="129"/>
      <c r="J59" s="129"/>
      <c r="K59" s="129"/>
      <c r="L59" s="129"/>
      <c r="M59" s="129"/>
      <c r="N59" s="129"/>
      <c r="O59" s="129"/>
    </row>
    <row r="60" spans="1:15" s="35" customFormat="1" ht="16.5" thickBot="1" thickTop="1">
      <c r="A60" s="249" t="s">
        <v>209</v>
      </c>
      <c r="B60" s="428">
        <f aca="true" t="shared" si="12" ref="B60:O60">ROUND(-B28+B58,0)</f>
        <v>0</v>
      </c>
      <c r="C60" s="428">
        <f t="shared" si="12"/>
        <v>0</v>
      </c>
      <c r="D60" s="428">
        <f t="shared" si="12"/>
        <v>0</v>
      </c>
      <c r="E60" s="428">
        <f t="shared" si="12"/>
        <v>0</v>
      </c>
      <c r="F60" s="428">
        <f t="shared" si="12"/>
        <v>0</v>
      </c>
      <c r="G60" s="428">
        <f t="shared" si="12"/>
        <v>0</v>
      </c>
      <c r="H60" s="428">
        <f t="shared" si="12"/>
        <v>0</v>
      </c>
      <c r="I60" s="428">
        <f t="shared" si="12"/>
        <v>0</v>
      </c>
      <c r="J60" s="428">
        <f t="shared" si="12"/>
        <v>0</v>
      </c>
      <c r="K60" s="428">
        <f t="shared" si="12"/>
        <v>0</v>
      </c>
      <c r="L60" s="428">
        <f t="shared" si="12"/>
        <v>0</v>
      </c>
      <c r="M60" s="428">
        <f t="shared" si="12"/>
        <v>0</v>
      </c>
      <c r="N60" s="428">
        <f t="shared" si="12"/>
        <v>0</v>
      </c>
      <c r="O60" s="428">
        <f t="shared" si="12"/>
        <v>0</v>
      </c>
    </row>
    <row r="61" spans="2:15" ht="15.75" thickTop="1">
      <c r="B61" s="36"/>
      <c r="C61" s="37"/>
      <c r="D61" s="37"/>
      <c r="E61" s="37"/>
      <c r="F61" s="37"/>
      <c r="G61" s="37"/>
      <c r="H61" s="37"/>
      <c r="I61" s="37"/>
      <c r="J61" s="37"/>
      <c r="K61" s="37"/>
      <c r="L61" s="37"/>
      <c r="M61" s="37"/>
      <c r="N61" s="37"/>
      <c r="O61" s="37"/>
    </row>
    <row r="66" spans="2:15" ht="14.25">
      <c r="B66" s="268"/>
      <c r="C66" s="268"/>
      <c r="D66" s="268"/>
      <c r="E66" s="268"/>
      <c r="F66" s="268"/>
      <c r="G66" s="268"/>
      <c r="H66" s="268"/>
      <c r="I66" s="268"/>
      <c r="J66" s="268"/>
      <c r="K66" s="268"/>
      <c r="L66" s="268"/>
      <c r="M66" s="268"/>
      <c r="N66" s="268"/>
      <c r="O66" s="268"/>
    </row>
  </sheetData>
  <sheetProtection sheet="1"/>
  <mergeCells count="6">
    <mergeCell ref="B30:D30"/>
    <mergeCell ref="E30:O30"/>
    <mergeCell ref="A3:O3"/>
    <mergeCell ref="A4:A5"/>
    <mergeCell ref="B4:D4"/>
    <mergeCell ref="E4:J4"/>
  </mergeCells>
  <dataValidations count="11">
    <dataValidation allowBlank="1" showErrorMessage="1" sqref="E23:O23 B8"/>
    <dataValidation allowBlank="1" showInputMessage="1" showErrorMessage="1" promptTitle="Depreciação Acumulada" prompt="Digite o valor sem o sinal negativo." sqref="B23:D23"/>
    <dataValidation allowBlank="1" showInputMessage="1" showErrorMessage="1" prompt="Impostos a recolher e parcelamentos fiscais a vencer no curto prazo" sqref="A35"/>
    <dataValidation allowBlank="1" showInputMessage="1" showErrorMessage="1" prompt="Em caso de prejuízo, digitar o valor com sinal negativo." sqref="B53:O53"/>
    <dataValidation allowBlank="1" showInputMessage="1" showErrorMessage="1" promptTitle="Unidade de valor" prompt="Informe em qual base os valores serão apresentados (R$ ou R$ mil)." sqref="A4:A5"/>
    <dataValidation allowBlank="1" showInputMessage="1" showErrorMessage="1" prompt="Digite a razão social da sua empresa" sqref="A1"/>
    <dataValidation allowBlank="1" showInputMessage="1" showErrorMessage="1" prompt="dd/mm/aaaa" sqref="B2"/>
    <dataValidation allowBlank="1" showInputMessage="1" showErrorMessage="1" promptTitle="Identificação dos períodos" prompt="Informe os anos (ou períodos) dos históricos e das projeções." sqref="B5:E5"/>
    <dataValidation allowBlank="1" showInputMessage="1" showErrorMessage="1" promptTitle="Linhas adicionais" prompt="Se forem adicionadas linhas, favor verificar a fórmula da soma do Ativo Circulante." sqref="A24:A26"/>
    <dataValidation allowBlank="1" showInputMessage="1" showErrorMessage="1" promptTitle="Capital Social (Ano 1 Histórico)" prompt="Informar o Capital Social. Os valores dos demais períodos serão capturados conforme o que for informado na planilha 6 FC" sqref="B52"/>
    <dataValidation allowBlank="1" showInputMessage="1" showErrorMessage="1" promptTitle="Disponibilidades" prompt="Verifique com a planilha 6 FC (corresponde ao Saldo de Caixa Final - linha 43, até o Ano 3 do Histórico)" sqref="C8:D8"/>
  </dataValidations>
  <printOptions horizontalCentered="1" verticalCentered="1"/>
  <pageMargins left="0.5118110236220472" right="0.5118110236220472" top="0.7874015748031497" bottom="0.7874015748031497" header="0.31496062992125984" footer="0.31496062992125984"/>
  <pageSetup fitToHeight="1" fitToWidth="1" horizontalDpi="600" verticalDpi="600" orientation="landscape" paperSize="9" scale="50" r:id="rId1"/>
  <ignoredErrors>
    <ignoredError sqref="B31:O31 B5:D5 B2" unlockedFormula="1"/>
  </ignoredError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BA38"/>
  <sheetViews>
    <sheetView zoomScale="90" zoomScaleNormal="90" zoomScalePageLayoutView="0" workbookViewId="0" topLeftCell="A1">
      <selection activeCell="G24" sqref="G24"/>
    </sheetView>
  </sheetViews>
  <sheetFormatPr defaultColWidth="10.140625" defaultRowHeight="15"/>
  <cols>
    <col min="1" max="1" width="54.57421875" style="43" customWidth="1"/>
    <col min="2" max="5" width="10.140625" style="43" hidden="1" customWidth="1"/>
    <col min="6" max="17" width="12.7109375" style="43" customWidth="1"/>
    <col min="18" max="18" width="12.8515625" style="43" customWidth="1"/>
    <col min="19" max="27" width="9.140625" style="43" customWidth="1"/>
    <col min="28" max="28" width="1.7109375" style="43" hidden="1" customWidth="1"/>
    <col min="29" max="29" width="33.7109375" style="43" hidden="1" customWidth="1"/>
    <col min="30" max="30" width="21.8515625" style="43" hidden="1" customWidth="1"/>
    <col min="31" max="31" width="15.7109375" style="43" hidden="1" customWidth="1"/>
    <col min="32" max="32" width="3.140625" style="43" hidden="1" customWidth="1"/>
    <col min="33" max="43" width="12.7109375" style="43" hidden="1" customWidth="1"/>
    <col min="44" max="44" width="9.140625" style="43" hidden="1" customWidth="1"/>
    <col min="45" max="249" width="9.140625" style="43" customWidth="1"/>
    <col min="250" max="250" width="3.7109375" style="43" customWidth="1"/>
    <col min="251" max="251" width="50.00390625" style="43" customWidth="1"/>
    <col min="252" max="254" width="10.140625" style="43" customWidth="1"/>
    <col min="255" max="16384" width="10.140625" style="43" customWidth="1"/>
  </cols>
  <sheetData>
    <row r="1" spans="1:17" ht="16.5" thickBot="1" thickTop="1">
      <c r="A1" s="131">
        <f>'1 DRE'!$A$1</f>
        <v>0</v>
      </c>
      <c r="F1" s="94"/>
      <c r="G1" s="94"/>
      <c r="H1" s="94"/>
      <c r="I1" s="94"/>
      <c r="J1" s="94"/>
      <c r="K1" s="94"/>
      <c r="L1" s="94"/>
      <c r="M1" s="94"/>
      <c r="N1" s="94"/>
      <c r="O1" s="94"/>
      <c r="P1" s="94"/>
      <c r="Q1" s="261"/>
    </row>
    <row r="2" spans="1:17" ht="15.75" thickTop="1">
      <c r="A2" s="234" t="s">
        <v>66</v>
      </c>
      <c r="F2" s="235" t="str">
        <f>'1 DRE'!B2</f>
        <v>-</v>
      </c>
      <c r="G2" s="94"/>
      <c r="H2" s="94"/>
      <c r="I2" s="94"/>
      <c r="J2" s="94"/>
      <c r="K2" s="94"/>
      <c r="L2" s="94"/>
      <c r="M2" s="94"/>
      <c r="N2" s="94"/>
      <c r="O2" s="94"/>
      <c r="P2" s="94"/>
      <c r="Q2" s="261"/>
    </row>
    <row r="3" spans="1:17" ht="15.75" thickBot="1">
      <c r="A3" s="453" t="s">
        <v>18</v>
      </c>
      <c r="B3" s="440"/>
      <c r="C3" s="440"/>
      <c r="D3" s="440"/>
      <c r="E3" s="440"/>
      <c r="F3" s="440"/>
      <c r="G3" s="440"/>
      <c r="H3" s="440"/>
      <c r="I3" s="440"/>
      <c r="J3" s="440"/>
      <c r="K3" s="440"/>
      <c r="L3" s="440"/>
      <c r="M3" s="440"/>
      <c r="N3" s="440"/>
      <c r="O3" s="440"/>
      <c r="P3" s="440"/>
      <c r="Q3" s="456"/>
    </row>
    <row r="4" spans="1:17" ht="16.5" thickBot="1" thickTop="1">
      <c r="A4" s="457" t="str">
        <f>'1 DRE'!A4:A6</f>
        <v>Valores em (especificar unidade)</v>
      </c>
      <c r="B4" s="459" t="s">
        <v>1</v>
      </c>
      <c r="C4" s="460"/>
      <c r="D4" s="460"/>
      <c r="E4" s="461"/>
      <c r="F4" s="257"/>
      <c r="G4" s="462" t="s">
        <v>2</v>
      </c>
      <c r="H4" s="463"/>
      <c r="I4" s="463"/>
      <c r="J4" s="463"/>
      <c r="K4" s="463"/>
      <c r="L4" s="463"/>
      <c r="M4" s="463"/>
      <c r="N4" s="463"/>
      <c r="O4" s="463"/>
      <c r="P4" s="463"/>
      <c r="Q4" s="464"/>
    </row>
    <row r="5" spans="1:17" ht="16.5" thickBot="1" thickTop="1">
      <c r="A5" s="458"/>
      <c r="B5" s="44">
        <v>2007</v>
      </c>
      <c r="C5" s="44">
        <v>2008</v>
      </c>
      <c r="D5" s="44">
        <v>2009</v>
      </c>
      <c r="E5" s="28">
        <v>2010</v>
      </c>
      <c r="F5" s="258"/>
      <c r="G5" s="220" t="str">
        <f>'1 DRE'!$E$6</f>
        <v>Ano 1</v>
      </c>
      <c r="H5" s="220" t="str">
        <f>'1 DRE'!$F$6</f>
        <v>Ano 2</v>
      </c>
      <c r="I5" s="220" t="str">
        <f>'1 DRE'!$G$6</f>
        <v>Ano 3</v>
      </c>
      <c r="J5" s="220" t="str">
        <f>'1 DRE'!$H$6</f>
        <v>Ano 4</v>
      </c>
      <c r="K5" s="220" t="str">
        <f>'1 DRE'!$I$6</f>
        <v>Ano 5</v>
      </c>
      <c r="L5" s="220" t="str">
        <f>'1 DRE'!$J$6</f>
        <v>Ano 6</v>
      </c>
      <c r="M5" s="220" t="str">
        <f>'1 DRE'!$K$6</f>
        <v>Ano 7</v>
      </c>
      <c r="N5" s="220" t="str">
        <f>'1 DRE'!$L$6</f>
        <v>Ano 8</v>
      </c>
      <c r="O5" s="220" t="str">
        <f>'1 DRE'!$M$6</f>
        <v>Ano 9</v>
      </c>
      <c r="P5" s="220" t="str">
        <f>'1 DRE'!$N$6</f>
        <v>Ano 10</v>
      </c>
      <c r="Q5" s="220" t="str">
        <f>'1 DRE'!$O$6</f>
        <v>Ano 11</v>
      </c>
    </row>
    <row r="6" spans="1:17" ht="16.5" thickBot="1" thickTop="1">
      <c r="A6" s="45" t="s">
        <v>291</v>
      </c>
      <c r="F6" s="65"/>
      <c r="G6" s="65"/>
      <c r="H6" s="65"/>
      <c r="I6" s="65"/>
      <c r="J6" s="65"/>
      <c r="K6" s="65"/>
      <c r="L6" s="65"/>
      <c r="M6" s="65"/>
      <c r="N6" s="65"/>
      <c r="O6" s="65"/>
      <c r="P6" s="65"/>
      <c r="Q6" s="259"/>
    </row>
    <row r="7" spans="1:17" ht="16.5" thickBot="1" thickTop="1">
      <c r="A7" s="46" t="s">
        <v>286</v>
      </c>
      <c r="F7" s="61"/>
      <c r="G7" s="65"/>
      <c r="H7" s="65"/>
      <c r="I7" s="65"/>
      <c r="J7" s="65"/>
      <c r="K7" s="65"/>
      <c r="L7" s="65"/>
      <c r="M7" s="65"/>
      <c r="N7" s="65"/>
      <c r="O7" s="65"/>
      <c r="P7" s="65"/>
      <c r="Q7" s="67"/>
    </row>
    <row r="8" spans="1:17" ht="16.5" thickBot="1" thickTop="1">
      <c r="A8" s="46" t="s">
        <v>284</v>
      </c>
      <c r="F8" s="61"/>
      <c r="G8" s="65"/>
      <c r="H8" s="65"/>
      <c r="I8" s="65"/>
      <c r="J8" s="65"/>
      <c r="K8" s="65"/>
      <c r="L8" s="65"/>
      <c r="M8" s="65"/>
      <c r="N8" s="65"/>
      <c r="O8" s="65"/>
      <c r="P8" s="65"/>
      <c r="Q8" s="67"/>
    </row>
    <row r="9" spans="1:17" ht="16.5" thickBot="1" thickTop="1">
      <c r="A9" s="46" t="s">
        <v>285</v>
      </c>
      <c r="F9" s="262">
        <f>F7-F8</f>
        <v>0</v>
      </c>
      <c r="G9" s="264">
        <f>F$8+F$9</f>
        <v>0</v>
      </c>
      <c r="H9" s="65"/>
      <c r="I9" s="65"/>
      <c r="J9" s="65"/>
      <c r="K9" s="65"/>
      <c r="L9" s="65"/>
      <c r="M9" s="65"/>
      <c r="N9" s="65"/>
      <c r="O9" s="65"/>
      <c r="P9" s="65"/>
      <c r="Q9" s="260"/>
    </row>
    <row r="10" spans="1:17" ht="16.5" thickBot="1" thickTop="1">
      <c r="A10" s="46" t="s">
        <v>46</v>
      </c>
      <c r="F10" s="119"/>
      <c r="G10" s="124"/>
      <c r="H10" s="124"/>
      <c r="I10" s="124"/>
      <c r="J10" s="124"/>
      <c r="K10" s="124"/>
      <c r="L10" s="124"/>
      <c r="M10" s="124"/>
      <c r="N10" s="124"/>
      <c r="O10" s="124"/>
      <c r="P10" s="124"/>
      <c r="Q10" s="124"/>
    </row>
    <row r="11" spans="1:17" ht="16.5" thickBot="1" thickTop="1">
      <c r="A11" s="46" t="s">
        <v>63</v>
      </c>
      <c r="F11" s="119"/>
      <c r="G11" s="252">
        <f>F8+G10</f>
        <v>0</v>
      </c>
      <c r="H11" s="252">
        <f>G11+H10</f>
        <v>0</v>
      </c>
      <c r="I11" s="252">
        <f aca="true" t="shared" si="0" ref="I11:Q11">H11+I10</f>
        <v>0</v>
      </c>
      <c r="J11" s="252">
        <f t="shared" si="0"/>
        <v>0</v>
      </c>
      <c r="K11" s="252">
        <f t="shared" si="0"/>
        <v>0</v>
      </c>
      <c r="L11" s="252">
        <f t="shared" si="0"/>
        <v>0</v>
      </c>
      <c r="M11" s="252">
        <f t="shared" si="0"/>
        <v>0</v>
      </c>
      <c r="N11" s="252">
        <f t="shared" si="0"/>
        <v>0</v>
      </c>
      <c r="O11" s="252">
        <f t="shared" si="0"/>
        <v>0</v>
      </c>
      <c r="P11" s="252">
        <f t="shared" si="0"/>
        <v>0</v>
      </c>
      <c r="Q11" s="252">
        <f t="shared" si="0"/>
        <v>0</v>
      </c>
    </row>
    <row r="12" spans="1:17" ht="16.5" thickBot="1" thickTop="1">
      <c r="A12" s="46" t="s">
        <v>287</v>
      </c>
      <c r="F12" s="119"/>
      <c r="G12" s="91">
        <f>IF(G11&gt;$G$9,"AJUSTAR",F9-G10)</f>
        <v>0</v>
      </c>
      <c r="H12" s="91">
        <f>IF(H11&gt;$G$9,"AJUSTAR",G12-H10)</f>
        <v>0</v>
      </c>
      <c r="I12" s="91">
        <f>IF(I11&gt;$G$9,"AJUSTAR",H12-I10)</f>
        <v>0</v>
      </c>
      <c r="J12" s="91">
        <f aca="true" t="shared" si="1" ref="J12:Q12">IF(J11&gt;$G$9,"AJUSTAR",I12-J10)</f>
        <v>0</v>
      </c>
      <c r="K12" s="91">
        <f t="shared" si="1"/>
        <v>0</v>
      </c>
      <c r="L12" s="91">
        <f t="shared" si="1"/>
        <v>0</v>
      </c>
      <c r="M12" s="91">
        <f t="shared" si="1"/>
        <v>0</v>
      </c>
      <c r="N12" s="91">
        <f t="shared" si="1"/>
        <v>0</v>
      </c>
      <c r="O12" s="91">
        <f t="shared" si="1"/>
        <v>0</v>
      </c>
      <c r="P12" s="91">
        <f t="shared" si="1"/>
        <v>0</v>
      </c>
      <c r="Q12" s="91">
        <f t="shared" si="1"/>
        <v>0</v>
      </c>
    </row>
    <row r="13" spans="1:44" ht="16.5" thickBot="1" thickTop="1">
      <c r="A13" s="471"/>
      <c r="B13" s="459" t="s">
        <v>1</v>
      </c>
      <c r="C13" s="460"/>
      <c r="D13" s="460"/>
      <c r="E13" s="461"/>
      <c r="F13" s="257"/>
      <c r="G13" s="462" t="s">
        <v>2</v>
      </c>
      <c r="H13" s="463"/>
      <c r="I13" s="463"/>
      <c r="J13" s="463"/>
      <c r="K13" s="463"/>
      <c r="L13" s="463"/>
      <c r="M13" s="463"/>
      <c r="N13" s="463"/>
      <c r="O13" s="463"/>
      <c r="P13" s="463"/>
      <c r="Q13" s="463"/>
      <c r="AB13" s="94"/>
      <c r="AC13" s="94"/>
      <c r="AD13" s="94"/>
      <c r="AE13" s="94"/>
      <c r="AF13" s="94"/>
      <c r="AG13" s="94"/>
      <c r="AH13" s="94"/>
      <c r="AI13" s="94"/>
      <c r="AJ13" s="94"/>
      <c r="AK13" s="94"/>
      <c r="AL13" s="94"/>
      <c r="AM13" s="94"/>
      <c r="AN13" s="94"/>
      <c r="AO13" s="94"/>
      <c r="AP13" s="94"/>
      <c r="AQ13" s="94"/>
      <c r="AR13" s="94"/>
    </row>
    <row r="14" spans="1:44" ht="16.5" thickBot="1" thickTop="1">
      <c r="A14" s="472"/>
      <c r="B14" s="44">
        <v>2007</v>
      </c>
      <c r="C14" s="44">
        <v>2008</v>
      </c>
      <c r="D14" s="44">
        <v>2009</v>
      </c>
      <c r="E14" s="28">
        <v>2010</v>
      </c>
      <c r="F14" s="257"/>
      <c r="G14" s="220" t="str">
        <f>'1 DRE'!$E$6</f>
        <v>Ano 1</v>
      </c>
      <c r="H14" s="220" t="str">
        <f>'1 DRE'!$F$6</f>
        <v>Ano 2</v>
      </c>
      <c r="I14" s="220" t="str">
        <f>'1 DRE'!$G$6</f>
        <v>Ano 3</v>
      </c>
      <c r="J14" s="220" t="str">
        <f>'1 DRE'!$H$6</f>
        <v>Ano 4</v>
      </c>
      <c r="K14" s="220" t="str">
        <f>'1 DRE'!$I$6</f>
        <v>Ano 5</v>
      </c>
      <c r="L14" s="220" t="str">
        <f>'1 DRE'!$J$6</f>
        <v>Ano 6</v>
      </c>
      <c r="M14" s="220" t="str">
        <f>'1 DRE'!$K$6</f>
        <v>Ano 7</v>
      </c>
      <c r="N14" s="220" t="str">
        <f>'1 DRE'!$L$6</f>
        <v>Ano 8</v>
      </c>
      <c r="O14" s="220" t="str">
        <f>'1 DRE'!$M$6</f>
        <v>Ano 9</v>
      </c>
      <c r="P14" s="220" t="str">
        <f>'1 DRE'!$N$6</f>
        <v>Ano 10</v>
      </c>
      <c r="Q14" s="220" t="str">
        <f>'1 DRE'!$O$6</f>
        <v>Ano 11</v>
      </c>
      <c r="AB14" s="94"/>
      <c r="AC14" s="94" t="s">
        <v>39</v>
      </c>
      <c r="AD14" s="94"/>
      <c r="AE14" s="94"/>
      <c r="AF14" s="94"/>
      <c r="AG14" s="103" t="str">
        <f>G14</f>
        <v>Ano 1</v>
      </c>
      <c r="AH14" s="103" t="str">
        <f aca="true" t="shared" si="2" ref="AH14:AP14">H14</f>
        <v>Ano 2</v>
      </c>
      <c r="AI14" s="103" t="str">
        <f t="shared" si="2"/>
        <v>Ano 3</v>
      </c>
      <c r="AJ14" s="103" t="str">
        <f t="shared" si="2"/>
        <v>Ano 4</v>
      </c>
      <c r="AK14" s="103" t="str">
        <f t="shared" si="2"/>
        <v>Ano 5</v>
      </c>
      <c r="AL14" s="103" t="str">
        <f t="shared" si="2"/>
        <v>Ano 6</v>
      </c>
      <c r="AM14" s="103" t="str">
        <f t="shared" si="2"/>
        <v>Ano 7</v>
      </c>
      <c r="AN14" s="103" t="str">
        <f t="shared" si="2"/>
        <v>Ano 8</v>
      </c>
      <c r="AO14" s="103" t="str">
        <f t="shared" si="2"/>
        <v>Ano 9</v>
      </c>
      <c r="AP14" s="103" t="str">
        <f t="shared" si="2"/>
        <v>Ano 10</v>
      </c>
      <c r="AQ14" s="103" t="s">
        <v>55</v>
      </c>
      <c r="AR14" s="94"/>
    </row>
    <row r="15" spans="1:44" ht="16.5" thickBot="1" thickTop="1">
      <c r="A15" s="45"/>
      <c r="B15" s="406"/>
      <c r="C15" s="56"/>
      <c r="D15" s="56"/>
      <c r="E15" s="56"/>
      <c r="F15" s="56"/>
      <c r="G15" s="56"/>
      <c r="H15" s="56"/>
      <c r="I15" s="56"/>
      <c r="J15" s="56"/>
      <c r="K15" s="57"/>
      <c r="L15" s="65"/>
      <c r="M15" s="65"/>
      <c r="N15" s="65"/>
      <c r="O15" s="65"/>
      <c r="P15" s="67"/>
      <c r="Q15" s="67"/>
      <c r="AB15" s="94"/>
      <c r="AC15" s="94" t="s">
        <v>283</v>
      </c>
      <c r="AD15" s="94"/>
      <c r="AE15" s="94"/>
      <c r="AF15" s="94"/>
      <c r="AG15" s="100">
        <f>G24</f>
        <v>0</v>
      </c>
      <c r="AH15" s="100">
        <f>H24</f>
        <v>0</v>
      </c>
      <c r="AI15" s="100">
        <f aca="true" t="shared" si="3" ref="AI15:AP15">I24</f>
        <v>0</v>
      </c>
      <c r="AJ15" s="100">
        <f t="shared" si="3"/>
        <v>0</v>
      </c>
      <c r="AK15" s="100">
        <f t="shared" si="3"/>
        <v>0</v>
      </c>
      <c r="AL15" s="100">
        <f t="shared" si="3"/>
        <v>0</v>
      </c>
      <c r="AM15" s="100">
        <f t="shared" si="3"/>
        <v>0</v>
      </c>
      <c r="AN15" s="100">
        <f t="shared" si="3"/>
        <v>0</v>
      </c>
      <c r="AO15" s="100">
        <f t="shared" si="3"/>
        <v>0</v>
      </c>
      <c r="AP15" s="100">
        <f t="shared" si="3"/>
        <v>0</v>
      </c>
      <c r="AQ15" s="100">
        <f>Q24</f>
        <v>0</v>
      </c>
      <c r="AR15" s="100"/>
    </row>
    <row r="16" spans="1:44" ht="16.5" hidden="1" thickBot="1" thickTop="1">
      <c r="A16" s="46"/>
      <c r="B16" s="47"/>
      <c r="C16" s="47"/>
      <c r="D16" s="47"/>
      <c r="E16" s="48"/>
      <c r="F16" s="119"/>
      <c r="G16" s="117"/>
      <c r="H16" s="117"/>
      <c r="I16" s="117"/>
      <c r="J16" s="117"/>
      <c r="K16" s="117"/>
      <c r="L16" s="117"/>
      <c r="M16" s="117"/>
      <c r="N16" s="117"/>
      <c r="O16" s="117"/>
      <c r="P16" s="117"/>
      <c r="Q16" s="117"/>
      <c r="AB16" s="94"/>
      <c r="AC16" s="94"/>
      <c r="AD16" s="94"/>
      <c r="AE16" s="94"/>
      <c r="AF16" s="94"/>
      <c r="AG16" s="100"/>
      <c r="AH16" s="100"/>
      <c r="AI16" s="100"/>
      <c r="AJ16" s="100"/>
      <c r="AK16" s="100"/>
      <c r="AL16" s="100"/>
      <c r="AM16" s="100"/>
      <c r="AN16" s="100"/>
      <c r="AO16" s="100"/>
      <c r="AP16" s="100"/>
      <c r="AQ16" s="100"/>
      <c r="AR16" s="100"/>
    </row>
    <row r="17" spans="1:53" s="49" customFormat="1" ht="16.5" hidden="1" thickBot="1" thickTop="1">
      <c r="A17" s="46"/>
      <c r="B17" s="212"/>
      <c r="C17" s="212"/>
      <c r="D17" s="212"/>
      <c r="E17" s="212"/>
      <c r="F17" s="119"/>
      <c r="G17" s="117"/>
      <c r="H17" s="116"/>
      <c r="I17" s="116"/>
      <c r="J17" s="116"/>
      <c r="K17" s="116"/>
      <c r="L17" s="116"/>
      <c r="M17" s="116"/>
      <c r="N17" s="116"/>
      <c r="O17" s="116"/>
      <c r="P17" s="116"/>
      <c r="Q17" s="116"/>
      <c r="AB17" s="95"/>
      <c r="AC17" s="97" t="s">
        <v>37</v>
      </c>
      <c r="AD17" s="96" t="s">
        <v>40</v>
      </c>
      <c r="AE17" s="96" t="s">
        <v>38</v>
      </c>
      <c r="AF17" s="95"/>
      <c r="AG17" s="99"/>
      <c r="AH17" s="99"/>
      <c r="AI17" s="99"/>
      <c r="AJ17" s="99"/>
      <c r="AK17" s="99"/>
      <c r="AL17" s="99"/>
      <c r="AM17" s="99"/>
      <c r="AN17" s="99"/>
      <c r="AO17" s="99"/>
      <c r="AP17" s="99"/>
      <c r="AQ17" s="99"/>
      <c r="AR17" s="99"/>
      <c r="AS17" s="43"/>
      <c r="AT17" s="43"/>
      <c r="AU17" s="43"/>
      <c r="AV17" s="43"/>
      <c r="AW17" s="43"/>
      <c r="AX17" s="43"/>
      <c r="AY17" s="43"/>
      <c r="AZ17" s="43"/>
      <c r="BA17" s="43"/>
    </row>
    <row r="18" spans="1:53" s="49" customFormat="1" ht="16.5" hidden="1" thickBot="1" thickTop="1">
      <c r="A18" s="46"/>
      <c r="B18" s="212"/>
      <c r="C18" s="212"/>
      <c r="D18" s="212"/>
      <c r="E18" s="212"/>
      <c r="F18" s="116"/>
      <c r="G18" s="116"/>
      <c r="H18" s="116"/>
      <c r="I18" s="116"/>
      <c r="J18" s="116"/>
      <c r="K18" s="116"/>
      <c r="L18" s="116"/>
      <c r="M18" s="116"/>
      <c r="N18" s="116"/>
      <c r="O18" s="116"/>
      <c r="P18" s="116"/>
      <c r="Q18" s="116"/>
      <c r="AB18" s="95"/>
      <c r="AC18" s="98"/>
      <c r="AD18" s="101"/>
      <c r="AE18" s="102"/>
      <c r="AF18" s="96"/>
      <c r="AG18" s="101"/>
      <c r="AH18" s="101"/>
      <c r="AI18" s="101"/>
      <c r="AJ18" s="101"/>
      <c r="AK18" s="101"/>
      <c r="AL18" s="101"/>
      <c r="AM18" s="101"/>
      <c r="AN18" s="101"/>
      <c r="AO18" s="101"/>
      <c r="AP18" s="101"/>
      <c r="AQ18" s="101"/>
      <c r="AR18" s="101"/>
      <c r="AS18" s="43"/>
      <c r="AT18" s="43"/>
      <c r="AU18" s="43"/>
      <c r="AV18" s="43"/>
      <c r="AW18" s="43"/>
      <c r="AX18" s="43"/>
      <c r="AY18" s="43"/>
      <c r="AZ18" s="43"/>
      <c r="BA18" s="43"/>
    </row>
    <row r="19" spans="1:44" ht="16.5" hidden="1" thickBot="1" thickTop="1">
      <c r="A19" s="46"/>
      <c r="B19" s="212"/>
      <c r="C19" s="212"/>
      <c r="D19" s="212"/>
      <c r="E19" s="212"/>
      <c r="F19" s="116"/>
      <c r="G19" s="116"/>
      <c r="H19" s="116"/>
      <c r="I19" s="116"/>
      <c r="J19" s="116"/>
      <c r="K19" s="116"/>
      <c r="L19" s="116"/>
      <c r="M19" s="116"/>
      <c r="N19" s="116"/>
      <c r="O19" s="116"/>
      <c r="P19" s="116"/>
      <c r="Q19" s="116"/>
      <c r="AB19" s="94"/>
      <c r="AC19" s="98">
        <v>1</v>
      </c>
      <c r="AD19" s="105">
        <f>AG15</f>
        <v>0</v>
      </c>
      <c r="AE19" s="104">
        <f>G22</f>
        <v>0</v>
      </c>
      <c r="AF19" s="94"/>
      <c r="AG19" s="101"/>
      <c r="AH19" s="101">
        <f>IF(SUM($AF19:AG19)=$AD19,0,$AD19*$AE19)</f>
        <v>0</v>
      </c>
      <c r="AI19" s="101">
        <f>IF(SUM($AF19:AH19)=$AD19,0,$AD19*$AE19)</f>
        <v>0</v>
      </c>
      <c r="AJ19" s="101">
        <f>IF(SUM($AF19:AI19)=$AD19,0,$AD19*$AE19)</f>
        <v>0</v>
      </c>
      <c r="AK19" s="101">
        <f>IF(SUM($AF19:AJ19)=$AD19,0,$AD19*$AE19)</f>
        <v>0</v>
      </c>
      <c r="AL19" s="101">
        <f>IF(SUM($AF19:AK19)=$AD19,0,$AD19*$AE19)</f>
        <v>0</v>
      </c>
      <c r="AM19" s="101">
        <f>IF(SUM($AF19:AL19)=$AD19,0,$AD19*$AE19)</f>
        <v>0</v>
      </c>
      <c r="AN19" s="101">
        <f>IF(SUM($AF19:AM19)=$AD19,0,$AD19*$AE19)</f>
        <v>0</v>
      </c>
      <c r="AO19" s="101">
        <f>IF(SUM($AF19:AN19)=$AD19,0,$AD19*$AE19)</f>
        <v>0</v>
      </c>
      <c r="AP19" s="101">
        <f>IF(SUM($AF19:AO19)=$AD19,0,$AD19*$AE19)</f>
        <v>0</v>
      </c>
      <c r="AQ19" s="101">
        <f>IF(SUM($AF19:AP19)=$AD19,0,$AD19*$AE19)</f>
        <v>0</v>
      </c>
      <c r="AR19" s="100"/>
    </row>
    <row r="20" spans="1:44" ht="16.5" customHeight="1" hidden="1" thickBot="1" thickTop="1">
      <c r="A20" s="46"/>
      <c r="B20" s="51"/>
      <c r="C20" s="51"/>
      <c r="D20" s="51"/>
      <c r="E20" s="52"/>
      <c r="F20" s="119"/>
      <c r="G20" s="116"/>
      <c r="H20" s="52"/>
      <c r="I20" s="52"/>
      <c r="J20" s="52"/>
      <c r="K20" s="52"/>
      <c r="L20" s="52"/>
      <c r="M20" s="52"/>
      <c r="N20" s="52"/>
      <c r="O20" s="52"/>
      <c r="P20" s="52"/>
      <c r="Q20" s="52"/>
      <c r="AB20" s="94"/>
      <c r="AC20" s="98">
        <v>2</v>
      </c>
      <c r="AD20" s="105">
        <f>AH15</f>
        <v>0</v>
      </c>
      <c r="AE20" s="104">
        <f>H22</f>
        <v>0</v>
      </c>
      <c r="AF20" s="94"/>
      <c r="AG20" s="106"/>
      <c r="AH20" s="101"/>
      <c r="AI20" s="101">
        <f>IF(SUM($AF20:AH20)=$AD20,0,$AD20*$AE20)</f>
        <v>0</v>
      </c>
      <c r="AJ20" s="101">
        <f>IF(SUM($AF20:AI20)=$AD20,0,$AD20*$AE20)</f>
        <v>0</v>
      </c>
      <c r="AK20" s="101">
        <f>IF(SUM($AF20:AJ20)=$AD20,0,$AD20*$AE20)</f>
        <v>0</v>
      </c>
      <c r="AL20" s="101">
        <f>IF(SUM($AF20:AK20)=$AD20,0,$AD20*$AE20)</f>
        <v>0</v>
      </c>
      <c r="AM20" s="101">
        <f>IF(SUM($AF20:AL20)=$AD20,0,$AD20*$AE20)</f>
        <v>0</v>
      </c>
      <c r="AN20" s="101">
        <f>IF(SUM($AF20:AM20)=$AD20,0,$AD20*$AE20)</f>
        <v>0</v>
      </c>
      <c r="AO20" s="101">
        <f>IF(SUM($AF20:AN20)=$AD20,0,$AD20*$AE20)</f>
        <v>0</v>
      </c>
      <c r="AP20" s="101">
        <f>IF(SUM($AF20:AO20)=$AD20,0,$AD20*$AE20)</f>
        <v>0</v>
      </c>
      <c r="AQ20" s="101">
        <f>IF(SUM($AF20:AP20)=$AD20,0,$AD20*$AE20)</f>
        <v>0</v>
      </c>
      <c r="AR20" s="100"/>
    </row>
    <row r="21" spans="1:44" ht="16.5" thickBot="1" thickTop="1">
      <c r="A21" s="45" t="s">
        <v>290</v>
      </c>
      <c r="B21" s="406"/>
      <c r="C21" s="56"/>
      <c r="D21" s="56"/>
      <c r="E21" s="56"/>
      <c r="F21" s="56"/>
      <c r="G21" s="56"/>
      <c r="H21" s="56"/>
      <c r="I21" s="56"/>
      <c r="J21" s="56"/>
      <c r="K21" s="57"/>
      <c r="L21" s="65"/>
      <c r="M21" s="65"/>
      <c r="N21" s="65"/>
      <c r="O21" s="65"/>
      <c r="P21" s="67"/>
      <c r="Q21" s="67"/>
      <c r="AB21" s="94"/>
      <c r="AC21" s="98">
        <v>3</v>
      </c>
      <c r="AD21" s="105">
        <f>AI15</f>
        <v>0</v>
      </c>
      <c r="AE21" s="104">
        <f>I22</f>
        <v>0</v>
      </c>
      <c r="AF21" s="94"/>
      <c r="AG21" s="106"/>
      <c r="AH21" s="106"/>
      <c r="AI21" s="101"/>
      <c r="AJ21" s="101">
        <f>IF(SUM($AF21:AI21)=$AD21,0,$AD21*$AE21)</f>
        <v>0</v>
      </c>
      <c r="AK21" s="101">
        <f>IF(SUM($AF21:AJ21)=$AD21,0,$AD21*$AE21)</f>
        <v>0</v>
      </c>
      <c r="AL21" s="101">
        <f>IF(SUM($AF21:AK21)=$AD21,0,$AD21*$AE21)</f>
        <v>0</v>
      </c>
      <c r="AM21" s="101">
        <f>IF(SUM($AF21:AL21)=$AD21,0,$AD21*$AE21)</f>
        <v>0</v>
      </c>
      <c r="AN21" s="101">
        <f>IF(SUM($AF21:AM21)=$AD21,0,$AD21*$AE21)</f>
        <v>0</v>
      </c>
      <c r="AO21" s="101">
        <f>IF(SUM($AF21:AN21)=$AD21,0,$AD21*$AE21)</f>
        <v>0</v>
      </c>
      <c r="AP21" s="101">
        <f>IF(SUM($AF21:AO21)=$AD21,0,$AD21*$AE21)</f>
        <v>0</v>
      </c>
      <c r="AQ21" s="101">
        <f>IF(SUM($AF21:AP21)=$AD21,0,$AD21*$AE21)</f>
        <v>0</v>
      </c>
      <c r="AR21" s="100"/>
    </row>
    <row r="22" spans="1:44" ht="16.5" thickBot="1" thickTop="1">
      <c r="A22" s="53" t="s">
        <v>288</v>
      </c>
      <c r="B22" s="465"/>
      <c r="C22" s="466"/>
      <c r="D22" s="466"/>
      <c r="E22" s="466"/>
      <c r="F22" s="119"/>
      <c r="G22" s="263"/>
      <c r="H22" s="263"/>
      <c r="I22" s="263"/>
      <c r="J22" s="263"/>
      <c r="K22" s="263"/>
      <c r="L22" s="263"/>
      <c r="M22" s="263"/>
      <c r="N22" s="263"/>
      <c r="O22" s="263"/>
      <c r="P22" s="263"/>
      <c r="Q22" s="263"/>
      <c r="AB22" s="94"/>
      <c r="AC22" s="98">
        <v>4</v>
      </c>
      <c r="AD22" s="105">
        <f>AJ15</f>
        <v>0</v>
      </c>
      <c r="AE22" s="104">
        <f>J22</f>
        <v>0</v>
      </c>
      <c r="AF22" s="94"/>
      <c r="AG22" s="106"/>
      <c r="AH22" s="106"/>
      <c r="AI22" s="106"/>
      <c r="AJ22" s="101"/>
      <c r="AK22" s="101">
        <f>IF(SUM($AF22:AJ22)=$AD22,0,$AD22*$AE22)</f>
        <v>0</v>
      </c>
      <c r="AL22" s="101">
        <f>IF(SUM($AF22:AK22)=$AD22,0,$AD22*$AE22)</f>
        <v>0</v>
      </c>
      <c r="AM22" s="101">
        <f>IF(SUM($AF22:AL22)=$AD22,0,$AD22*$AE22)</f>
        <v>0</v>
      </c>
      <c r="AN22" s="101">
        <f>IF(SUM($AF22:AM22)=$AD22,0,$AD22*$AE22)</f>
        <v>0</v>
      </c>
      <c r="AO22" s="101">
        <f>IF(SUM($AF22:AN22)=$AD22,0,$AD22*$AE22)</f>
        <v>0</v>
      </c>
      <c r="AP22" s="101">
        <f>IF(SUM($AF22:AO22)=$AD22,0,$AD22*$AE22)</f>
        <v>0</v>
      </c>
      <c r="AQ22" s="101">
        <f>IF(SUM($AF22:AP22)=$AD22,0,$AD22*$AE22)</f>
        <v>0</v>
      </c>
      <c r="AR22" s="100"/>
    </row>
    <row r="23" spans="1:44" ht="15.75" customHeight="1" thickBot="1" thickTop="1">
      <c r="A23" s="54"/>
      <c r="B23" s="467"/>
      <c r="C23" s="468"/>
      <c r="D23" s="468"/>
      <c r="E23" s="468"/>
      <c r="F23" s="256"/>
      <c r="G23" s="56"/>
      <c r="H23" s="56"/>
      <c r="I23" s="56"/>
      <c r="J23" s="56"/>
      <c r="K23" s="57"/>
      <c r="L23" s="56"/>
      <c r="M23" s="56"/>
      <c r="N23" s="56"/>
      <c r="O23" s="56"/>
      <c r="P23" s="57"/>
      <c r="Q23" s="57"/>
      <c r="AB23" s="94"/>
      <c r="AC23" s="98">
        <v>5</v>
      </c>
      <c r="AD23" s="105">
        <f>AK15</f>
        <v>0</v>
      </c>
      <c r="AE23" s="104">
        <f>K22</f>
        <v>0</v>
      </c>
      <c r="AF23" s="94"/>
      <c r="AG23" s="106"/>
      <c r="AH23" s="106"/>
      <c r="AI23" s="106"/>
      <c r="AJ23" s="106"/>
      <c r="AK23" s="101"/>
      <c r="AL23" s="101">
        <f>IF(SUM($AF23:AK23)=$AD23,0,$AD23*$AE23)</f>
        <v>0</v>
      </c>
      <c r="AM23" s="101">
        <f>IF(SUM($AF23:AL23)=$AD23,0,$AD23*$AE23)</f>
        <v>0</v>
      </c>
      <c r="AN23" s="101">
        <f>IF(SUM($AF23:AM23)=$AD23,0,$AD23*$AE23)</f>
        <v>0</v>
      </c>
      <c r="AO23" s="101">
        <f>IF(SUM($AF23:AN23)=$AD23,0,$AD23*$AE23)</f>
        <v>0</v>
      </c>
      <c r="AP23" s="101">
        <f>IF(SUM($AF23:AO23)=$AD23,0,$AD23*$AE23)</f>
        <v>0</v>
      </c>
      <c r="AQ23" s="101">
        <f>IF(SUM($AF23:AP23)=$AD23,0,$AD23*$AE23)</f>
        <v>0</v>
      </c>
      <c r="AR23" s="100"/>
    </row>
    <row r="24" spans="1:44" ht="16.5" thickBot="1" thickTop="1">
      <c r="A24" s="53" t="s">
        <v>289</v>
      </c>
      <c r="B24" s="467"/>
      <c r="C24" s="468"/>
      <c r="D24" s="468"/>
      <c r="E24" s="468"/>
      <c r="F24" s="119"/>
      <c r="G24" s="61"/>
      <c r="H24" s="61"/>
      <c r="I24" s="61"/>
      <c r="J24" s="61"/>
      <c r="K24" s="61"/>
      <c r="L24" s="61"/>
      <c r="M24" s="61"/>
      <c r="N24" s="61"/>
      <c r="O24" s="61"/>
      <c r="P24" s="61"/>
      <c r="Q24" s="61"/>
      <c r="AB24" s="94"/>
      <c r="AC24" s="98">
        <v>6</v>
      </c>
      <c r="AD24" s="105">
        <f>AL15</f>
        <v>0</v>
      </c>
      <c r="AE24" s="104">
        <f>L22</f>
        <v>0</v>
      </c>
      <c r="AF24" s="94"/>
      <c r="AG24" s="106"/>
      <c r="AH24" s="106"/>
      <c r="AI24" s="106"/>
      <c r="AJ24" s="106"/>
      <c r="AK24" s="106"/>
      <c r="AL24" s="101"/>
      <c r="AM24" s="101">
        <f>IF(SUM($AF24:AL24)=$AD24,0,$AD24*$AE24)</f>
        <v>0</v>
      </c>
      <c r="AN24" s="101">
        <f>IF(SUM($AF24:AM24)=$AD24,0,$AD24*$AE24)</f>
        <v>0</v>
      </c>
      <c r="AO24" s="101">
        <f>IF(SUM($AF24:AN24)=$AD24,0,$AD24*$AE24)</f>
        <v>0</v>
      </c>
      <c r="AP24" s="101">
        <f>IF(SUM($AF24:AO24)=$AD24,0,$AD24*$AE24)</f>
        <v>0</v>
      </c>
      <c r="AQ24" s="101">
        <f>IF(SUM($AF24:AP24)=$AD24,0,$AD24*$AE24)</f>
        <v>0</v>
      </c>
      <c r="AR24" s="100"/>
    </row>
    <row r="25" spans="1:44" ht="16.5" thickBot="1" thickTop="1">
      <c r="A25" s="55" t="s">
        <v>19</v>
      </c>
      <c r="B25" s="467"/>
      <c r="C25" s="468"/>
      <c r="D25" s="468"/>
      <c r="E25" s="468"/>
      <c r="F25" s="119"/>
      <c r="G25" s="56"/>
      <c r="H25" s="56"/>
      <c r="I25" s="56"/>
      <c r="J25" s="56"/>
      <c r="K25" s="57"/>
      <c r="L25" s="56"/>
      <c r="M25" s="56"/>
      <c r="N25" s="56"/>
      <c r="O25" s="56"/>
      <c r="P25" s="57"/>
      <c r="Q25" s="57"/>
      <c r="AB25" s="94"/>
      <c r="AC25" s="98">
        <v>7</v>
      </c>
      <c r="AD25" s="105">
        <f>AM15</f>
        <v>0</v>
      </c>
      <c r="AE25" s="104">
        <f>M22</f>
        <v>0</v>
      </c>
      <c r="AF25" s="94"/>
      <c r="AG25" s="106"/>
      <c r="AH25" s="106"/>
      <c r="AI25" s="106"/>
      <c r="AJ25" s="106"/>
      <c r="AK25" s="106"/>
      <c r="AL25" s="106"/>
      <c r="AM25" s="101"/>
      <c r="AN25" s="101">
        <f>IF(SUM($AF25:AM25)=$AD25,0,$AD25*$AE25)</f>
        <v>0</v>
      </c>
      <c r="AO25" s="101">
        <f>IF(SUM($AF25:AN25)=$AD25,0,$AD25*$AE25)</f>
        <v>0</v>
      </c>
      <c r="AP25" s="101">
        <f>IF(SUM($AF25:AO25)=$AD25,0,$AD25*$AE25)</f>
        <v>0</v>
      </c>
      <c r="AQ25" s="101">
        <f>IF(SUM($AF25:AP25)=$AD25,0,$AD25*$AE25)</f>
        <v>0</v>
      </c>
      <c r="AR25" s="100"/>
    </row>
    <row r="26" spans="1:44" ht="16.5" thickBot="1" thickTop="1">
      <c r="A26" s="46" t="s">
        <v>42</v>
      </c>
      <c r="B26" s="467"/>
      <c r="C26" s="468"/>
      <c r="D26" s="468"/>
      <c r="E26" s="468"/>
      <c r="F26" s="119"/>
      <c r="G26" s="118">
        <f>AG33</f>
        <v>0</v>
      </c>
      <c r="H26" s="118">
        <f aca="true" t="shared" si="4" ref="H26:Q26">AH33</f>
        <v>0</v>
      </c>
      <c r="I26" s="118">
        <f t="shared" si="4"/>
        <v>0</v>
      </c>
      <c r="J26" s="118">
        <f t="shared" si="4"/>
        <v>0</v>
      </c>
      <c r="K26" s="118">
        <f t="shared" si="4"/>
        <v>0</v>
      </c>
      <c r="L26" s="118">
        <f t="shared" si="4"/>
        <v>0</v>
      </c>
      <c r="M26" s="118">
        <f t="shared" si="4"/>
        <v>0</v>
      </c>
      <c r="N26" s="118">
        <f t="shared" si="4"/>
        <v>0</v>
      </c>
      <c r="O26" s="118">
        <f t="shared" si="4"/>
        <v>0</v>
      </c>
      <c r="P26" s="118">
        <f t="shared" si="4"/>
        <v>0</v>
      </c>
      <c r="Q26" s="118">
        <f t="shared" si="4"/>
        <v>0</v>
      </c>
      <c r="AB26" s="94"/>
      <c r="AC26" s="98">
        <v>8</v>
      </c>
      <c r="AD26" s="105">
        <f>AN15</f>
        <v>0</v>
      </c>
      <c r="AE26" s="104">
        <f>N22</f>
        <v>0</v>
      </c>
      <c r="AF26" s="94"/>
      <c r="AG26" s="106"/>
      <c r="AH26" s="106"/>
      <c r="AI26" s="106"/>
      <c r="AJ26" s="106"/>
      <c r="AK26" s="106"/>
      <c r="AL26" s="106"/>
      <c r="AM26" s="106"/>
      <c r="AN26" s="101"/>
      <c r="AO26" s="101">
        <f>IF(SUM($AF26:AN26)=$AD26,0,$AD26*$AE26)</f>
        <v>0</v>
      </c>
      <c r="AP26" s="101">
        <f>IF(SUM($AF26:AO26)=$AD26,0,$AD26*$AE26)</f>
        <v>0</v>
      </c>
      <c r="AQ26" s="101">
        <f>IF(SUM($AF26:AP26)=$AD26,0,$AD26*$AE26)</f>
        <v>0</v>
      </c>
      <c r="AR26" s="100"/>
    </row>
    <row r="27" spans="1:44" ht="16.5" thickBot="1" thickTop="1">
      <c r="A27" s="46" t="s">
        <v>46</v>
      </c>
      <c r="B27" s="467"/>
      <c r="C27" s="468"/>
      <c r="D27" s="468"/>
      <c r="E27" s="468"/>
      <c r="F27" s="119"/>
      <c r="G27" s="118">
        <f>AG32</f>
        <v>0</v>
      </c>
      <c r="H27" s="118">
        <f aca="true" t="shared" si="5" ref="H27:Q27">AH32</f>
        <v>0</v>
      </c>
      <c r="I27" s="118">
        <f t="shared" si="5"/>
        <v>0</v>
      </c>
      <c r="J27" s="118">
        <f t="shared" si="5"/>
        <v>0</v>
      </c>
      <c r="K27" s="118">
        <f t="shared" si="5"/>
        <v>0</v>
      </c>
      <c r="L27" s="118">
        <f t="shared" si="5"/>
        <v>0</v>
      </c>
      <c r="M27" s="118">
        <f t="shared" si="5"/>
        <v>0</v>
      </c>
      <c r="N27" s="118">
        <f t="shared" si="5"/>
        <v>0</v>
      </c>
      <c r="O27" s="118">
        <f t="shared" si="5"/>
        <v>0</v>
      </c>
      <c r="P27" s="118">
        <f t="shared" si="5"/>
        <v>0</v>
      </c>
      <c r="Q27" s="118">
        <f t="shared" si="5"/>
        <v>0</v>
      </c>
      <c r="AB27" s="94"/>
      <c r="AC27" s="98">
        <v>9</v>
      </c>
      <c r="AD27" s="105">
        <f>AO15</f>
        <v>0</v>
      </c>
      <c r="AE27" s="104">
        <f>O22</f>
        <v>0</v>
      </c>
      <c r="AF27" s="94"/>
      <c r="AG27" s="106"/>
      <c r="AH27" s="106"/>
      <c r="AI27" s="106"/>
      <c r="AJ27" s="106"/>
      <c r="AK27" s="106"/>
      <c r="AL27" s="106"/>
      <c r="AM27" s="106"/>
      <c r="AN27" s="106"/>
      <c r="AO27" s="101"/>
      <c r="AP27" s="101">
        <f>IF(SUM($AF27:AO27)=$AD27,0,$AD27*$AE27)</f>
        <v>0</v>
      </c>
      <c r="AQ27" s="101">
        <f>IF(SUM($AF27:AP27)=$AD27,0,$AD27*$AE27)</f>
        <v>0</v>
      </c>
      <c r="AR27" s="100"/>
    </row>
    <row r="28" spans="1:44" ht="16.5" thickBot="1" thickTop="1">
      <c r="A28" s="46" t="s">
        <v>63</v>
      </c>
      <c r="B28" s="467"/>
      <c r="C28" s="468"/>
      <c r="D28" s="468"/>
      <c r="E28" s="468"/>
      <c r="F28" s="119"/>
      <c r="G28" s="118">
        <f>ABS(AG35)</f>
        <v>0</v>
      </c>
      <c r="H28" s="118">
        <f aca="true" t="shared" si="6" ref="H28:Q28">ABS(AH35)</f>
        <v>0</v>
      </c>
      <c r="I28" s="118">
        <f t="shared" si="6"/>
        <v>0</v>
      </c>
      <c r="J28" s="118">
        <f t="shared" si="6"/>
        <v>0</v>
      </c>
      <c r="K28" s="118">
        <f t="shared" si="6"/>
        <v>0</v>
      </c>
      <c r="L28" s="118">
        <f t="shared" si="6"/>
        <v>0</v>
      </c>
      <c r="M28" s="118">
        <f t="shared" si="6"/>
        <v>0</v>
      </c>
      <c r="N28" s="118">
        <f t="shared" si="6"/>
        <v>0</v>
      </c>
      <c r="O28" s="118">
        <f t="shared" si="6"/>
        <v>0</v>
      </c>
      <c r="P28" s="118">
        <f t="shared" si="6"/>
        <v>0</v>
      </c>
      <c r="Q28" s="118">
        <f t="shared" si="6"/>
        <v>0</v>
      </c>
      <c r="AB28" s="94"/>
      <c r="AC28" s="98"/>
      <c r="AD28" s="105"/>
      <c r="AE28" s="104"/>
      <c r="AF28" s="94"/>
      <c r="AG28" s="106"/>
      <c r="AH28" s="106"/>
      <c r="AI28" s="106"/>
      <c r="AJ28" s="106"/>
      <c r="AK28" s="106"/>
      <c r="AL28" s="106"/>
      <c r="AM28" s="106"/>
      <c r="AN28" s="106"/>
      <c r="AO28" s="101"/>
      <c r="AP28" s="101"/>
      <c r="AQ28" s="101"/>
      <c r="AR28" s="100"/>
    </row>
    <row r="29" spans="1:44" ht="15.75" customHeight="1" thickBot="1" thickTop="1">
      <c r="A29" s="46" t="s">
        <v>41</v>
      </c>
      <c r="B29" s="469"/>
      <c r="C29" s="470"/>
      <c r="D29" s="470"/>
      <c r="E29" s="470"/>
      <c r="F29" s="119"/>
      <c r="G29" s="118">
        <f>AG36</f>
        <v>0</v>
      </c>
      <c r="H29" s="118">
        <f aca="true" t="shared" si="7" ref="H29:Q29">AH36</f>
        <v>0</v>
      </c>
      <c r="I29" s="118">
        <f t="shared" si="7"/>
        <v>0</v>
      </c>
      <c r="J29" s="118">
        <f t="shared" si="7"/>
        <v>0</v>
      </c>
      <c r="K29" s="118">
        <f t="shared" si="7"/>
        <v>0</v>
      </c>
      <c r="L29" s="118">
        <f t="shared" si="7"/>
        <v>0</v>
      </c>
      <c r="M29" s="118">
        <f t="shared" si="7"/>
        <v>0</v>
      </c>
      <c r="N29" s="118">
        <f t="shared" si="7"/>
        <v>0</v>
      </c>
      <c r="O29" s="118">
        <f t="shared" si="7"/>
        <v>0</v>
      </c>
      <c r="P29" s="118">
        <f t="shared" si="7"/>
        <v>0</v>
      </c>
      <c r="Q29" s="118">
        <f t="shared" si="7"/>
        <v>0</v>
      </c>
      <c r="AB29" s="94"/>
      <c r="AC29" s="98">
        <v>10</v>
      </c>
      <c r="AD29" s="105">
        <f>AP15</f>
        <v>0</v>
      </c>
      <c r="AE29" s="104">
        <f>P22</f>
        <v>0</v>
      </c>
      <c r="AF29" s="94"/>
      <c r="AG29" s="106"/>
      <c r="AH29" s="106"/>
      <c r="AI29" s="106"/>
      <c r="AJ29" s="106"/>
      <c r="AK29" s="106"/>
      <c r="AL29" s="106"/>
      <c r="AM29" s="106"/>
      <c r="AN29" s="106"/>
      <c r="AO29" s="106"/>
      <c r="AP29" s="101"/>
      <c r="AQ29" s="101">
        <f>IF(SUM($AF29:AP29)=$AD29,0,$AD29*$AE29)</f>
        <v>0</v>
      </c>
      <c r="AR29" s="100"/>
    </row>
    <row r="30" spans="1:44" ht="16.5" customHeight="1" thickBot="1" thickTop="1">
      <c r="A30" s="50"/>
      <c r="B30" s="77"/>
      <c r="C30" s="78"/>
      <c r="D30" s="78"/>
      <c r="E30" s="78"/>
      <c r="F30" s="119"/>
      <c r="G30" s="78"/>
      <c r="H30" s="78"/>
      <c r="I30" s="257"/>
      <c r="J30" s="78"/>
      <c r="K30" s="79"/>
      <c r="L30" s="66"/>
      <c r="M30" s="66"/>
      <c r="N30" s="66"/>
      <c r="O30" s="66"/>
      <c r="P30" s="68"/>
      <c r="Q30" s="68"/>
      <c r="AB30" s="94"/>
      <c r="AC30" s="94">
        <v>11</v>
      </c>
      <c r="AD30" s="105">
        <f>AQ15</f>
        <v>0</v>
      </c>
      <c r="AE30" s="104">
        <f>Q22</f>
        <v>0</v>
      </c>
      <c r="AF30" s="94"/>
      <c r="AG30" s="106"/>
      <c r="AH30" s="106"/>
      <c r="AI30" s="106"/>
      <c r="AJ30" s="106"/>
      <c r="AK30" s="106"/>
      <c r="AL30" s="106"/>
      <c r="AM30" s="106"/>
      <c r="AN30" s="106"/>
      <c r="AO30" s="106"/>
      <c r="AP30" s="106"/>
      <c r="AQ30" s="101"/>
      <c r="AR30" s="100"/>
    </row>
    <row r="31" spans="1:44" ht="16.5" thickBot="1" thickTop="1">
      <c r="A31" s="45" t="s">
        <v>20</v>
      </c>
      <c r="B31" s="80"/>
      <c r="C31" s="81"/>
      <c r="D31" s="81"/>
      <c r="E31" s="81"/>
      <c r="F31" s="81"/>
      <c r="G31" s="82"/>
      <c r="H31" s="83"/>
      <c r="I31" s="83"/>
      <c r="J31" s="83"/>
      <c r="K31" s="84"/>
      <c r="L31" s="85"/>
      <c r="M31" s="85"/>
      <c r="N31" s="85"/>
      <c r="O31" s="85"/>
      <c r="P31" s="86"/>
      <c r="Q31" s="86"/>
      <c r="AB31" s="94"/>
      <c r="AC31" s="94"/>
      <c r="AD31" s="94"/>
      <c r="AE31" s="94"/>
      <c r="AF31" s="94"/>
      <c r="AG31" s="100"/>
      <c r="AH31" s="100"/>
      <c r="AI31" s="100"/>
      <c r="AJ31" s="100"/>
      <c r="AK31" s="100"/>
      <c r="AL31" s="100"/>
      <c r="AM31" s="100"/>
      <c r="AN31" s="100"/>
      <c r="AO31" s="100"/>
      <c r="AP31" s="100"/>
      <c r="AQ31" s="100"/>
      <c r="AR31" s="100"/>
    </row>
    <row r="32" spans="1:44" ht="16.5" thickBot="1" thickTop="1">
      <c r="A32" s="46" t="s">
        <v>42</v>
      </c>
      <c r="B32" s="58">
        <f aca="true" t="shared" si="8" ref="B32:E33">B26+B17</f>
        <v>0</v>
      </c>
      <c r="C32" s="58">
        <f t="shared" si="8"/>
        <v>0</v>
      </c>
      <c r="D32" s="58">
        <f t="shared" si="8"/>
        <v>0</v>
      </c>
      <c r="E32" s="58">
        <f t="shared" si="8"/>
        <v>0</v>
      </c>
      <c r="F32" s="119"/>
      <c r="G32" s="119">
        <f>G9+G24</f>
        <v>0</v>
      </c>
      <c r="H32" s="119">
        <f>G32+H24</f>
        <v>0</v>
      </c>
      <c r="I32" s="119">
        <f aca="true" t="shared" si="9" ref="I32:Q32">H32+I24</f>
        <v>0</v>
      </c>
      <c r="J32" s="119">
        <f t="shared" si="9"/>
        <v>0</v>
      </c>
      <c r="K32" s="119">
        <f t="shared" si="9"/>
        <v>0</v>
      </c>
      <c r="L32" s="119">
        <f t="shared" si="9"/>
        <v>0</v>
      </c>
      <c r="M32" s="119">
        <f t="shared" si="9"/>
        <v>0</v>
      </c>
      <c r="N32" s="119">
        <f t="shared" si="9"/>
        <v>0</v>
      </c>
      <c r="O32" s="119">
        <f t="shared" si="9"/>
        <v>0</v>
      </c>
      <c r="P32" s="119">
        <f t="shared" si="9"/>
        <v>0</v>
      </c>
      <c r="Q32" s="119">
        <f t="shared" si="9"/>
        <v>0</v>
      </c>
      <c r="AB32" s="94"/>
      <c r="AC32" s="94" t="s">
        <v>45</v>
      </c>
      <c r="AD32" s="94"/>
      <c r="AE32" s="94"/>
      <c r="AF32" s="94"/>
      <c r="AG32" s="105">
        <f>SUM(AG19:AG30)</f>
        <v>0</v>
      </c>
      <c r="AH32" s="105">
        <f aca="true" t="shared" si="10" ref="AH32:AP32">SUM(AH19:AH30)</f>
        <v>0</v>
      </c>
      <c r="AI32" s="105">
        <f t="shared" si="10"/>
        <v>0</v>
      </c>
      <c r="AJ32" s="105">
        <f t="shared" si="10"/>
        <v>0</v>
      </c>
      <c r="AK32" s="105">
        <f t="shared" si="10"/>
        <v>0</v>
      </c>
      <c r="AL32" s="105">
        <f t="shared" si="10"/>
        <v>0</v>
      </c>
      <c r="AM32" s="105">
        <f t="shared" si="10"/>
        <v>0</v>
      </c>
      <c r="AN32" s="105">
        <f t="shared" si="10"/>
        <v>0</v>
      </c>
      <c r="AO32" s="105">
        <f t="shared" si="10"/>
        <v>0</v>
      </c>
      <c r="AP32" s="105">
        <f t="shared" si="10"/>
        <v>0</v>
      </c>
      <c r="AQ32" s="105">
        <f>SUM(AQ19:AQ30)</f>
        <v>0</v>
      </c>
      <c r="AR32" s="100"/>
    </row>
    <row r="33" spans="1:44" ht="16.5" thickBot="1" thickTop="1">
      <c r="A33" s="46" t="s">
        <v>225</v>
      </c>
      <c r="B33" s="58">
        <f t="shared" si="8"/>
        <v>0</v>
      </c>
      <c r="C33" s="58">
        <f t="shared" si="8"/>
        <v>0</v>
      </c>
      <c r="D33" s="58">
        <f t="shared" si="8"/>
        <v>0</v>
      </c>
      <c r="E33" s="58">
        <f t="shared" si="8"/>
        <v>0</v>
      </c>
      <c r="F33" s="119"/>
      <c r="G33" s="119">
        <f>(G27+G10)</f>
        <v>0</v>
      </c>
      <c r="H33" s="119">
        <f aca="true" t="shared" si="11" ref="H33:Q33">(H27+H10)</f>
        <v>0</v>
      </c>
      <c r="I33" s="119">
        <f t="shared" si="11"/>
        <v>0</v>
      </c>
      <c r="J33" s="119">
        <f t="shared" si="11"/>
        <v>0</v>
      </c>
      <c r="K33" s="119">
        <f t="shared" si="11"/>
        <v>0</v>
      </c>
      <c r="L33" s="119">
        <f t="shared" si="11"/>
        <v>0</v>
      </c>
      <c r="M33" s="119">
        <f t="shared" si="11"/>
        <v>0</v>
      </c>
      <c r="N33" s="119">
        <f t="shared" si="11"/>
        <v>0</v>
      </c>
      <c r="O33" s="119">
        <f t="shared" si="11"/>
        <v>0</v>
      </c>
      <c r="P33" s="119">
        <f t="shared" si="11"/>
        <v>0</v>
      </c>
      <c r="Q33" s="119">
        <f t="shared" si="11"/>
        <v>0</v>
      </c>
      <c r="AB33" s="94"/>
      <c r="AC33" s="94" t="s">
        <v>43</v>
      </c>
      <c r="AD33" s="94"/>
      <c r="AE33" s="94"/>
      <c r="AF33" s="94"/>
      <c r="AG33" s="105">
        <f>AG15</f>
        <v>0</v>
      </c>
      <c r="AH33" s="105">
        <f aca="true" t="shared" si="12" ref="AH33:AQ33">AG33+AH15</f>
        <v>0</v>
      </c>
      <c r="AI33" s="105">
        <f t="shared" si="12"/>
        <v>0</v>
      </c>
      <c r="AJ33" s="105">
        <f t="shared" si="12"/>
        <v>0</v>
      </c>
      <c r="AK33" s="105">
        <f t="shared" si="12"/>
        <v>0</v>
      </c>
      <c r="AL33" s="105">
        <f t="shared" si="12"/>
        <v>0</v>
      </c>
      <c r="AM33" s="105">
        <f t="shared" si="12"/>
        <v>0</v>
      </c>
      <c r="AN33" s="105">
        <f t="shared" si="12"/>
        <v>0</v>
      </c>
      <c r="AO33" s="105">
        <f t="shared" si="12"/>
        <v>0</v>
      </c>
      <c r="AP33" s="105">
        <f t="shared" si="12"/>
        <v>0</v>
      </c>
      <c r="AQ33" s="105">
        <f t="shared" si="12"/>
        <v>0</v>
      </c>
      <c r="AR33" s="100"/>
    </row>
    <row r="34" spans="1:44" ht="16.5" thickBot="1" thickTop="1">
      <c r="A34" s="46" t="s">
        <v>63</v>
      </c>
      <c r="B34" s="58"/>
      <c r="C34" s="58"/>
      <c r="D34" s="58"/>
      <c r="E34" s="58"/>
      <c r="F34" s="119"/>
      <c r="G34" s="119">
        <f>G11+G28</f>
        <v>0</v>
      </c>
      <c r="H34" s="119">
        <f aca="true" t="shared" si="13" ref="H34:Q34">H11+H28</f>
        <v>0</v>
      </c>
      <c r="I34" s="119">
        <f t="shared" si="13"/>
        <v>0</v>
      </c>
      <c r="J34" s="119">
        <f t="shared" si="13"/>
        <v>0</v>
      </c>
      <c r="K34" s="119">
        <f t="shared" si="13"/>
        <v>0</v>
      </c>
      <c r="L34" s="119">
        <f t="shared" si="13"/>
        <v>0</v>
      </c>
      <c r="M34" s="119">
        <f t="shared" si="13"/>
        <v>0</v>
      </c>
      <c r="N34" s="119">
        <f t="shared" si="13"/>
        <v>0</v>
      </c>
      <c r="O34" s="119">
        <f t="shared" si="13"/>
        <v>0</v>
      </c>
      <c r="P34" s="119">
        <f t="shared" si="13"/>
        <v>0</v>
      </c>
      <c r="Q34" s="119">
        <f t="shared" si="13"/>
        <v>0</v>
      </c>
      <c r="AB34" s="94"/>
      <c r="AC34" s="94"/>
      <c r="AD34" s="94"/>
      <c r="AE34" s="94"/>
      <c r="AF34" s="94"/>
      <c r="AG34" s="105"/>
      <c r="AH34" s="105"/>
      <c r="AI34" s="105"/>
      <c r="AJ34" s="105"/>
      <c r="AK34" s="105"/>
      <c r="AL34" s="105"/>
      <c r="AM34" s="105"/>
      <c r="AN34" s="105"/>
      <c r="AO34" s="105"/>
      <c r="AP34" s="105"/>
      <c r="AQ34" s="105"/>
      <c r="AR34" s="100"/>
    </row>
    <row r="35" spans="1:44" ht="16.5" thickBot="1" thickTop="1">
      <c r="A35" s="46" t="s">
        <v>41</v>
      </c>
      <c r="B35" s="58">
        <f>B32-B33</f>
        <v>0</v>
      </c>
      <c r="C35" s="58">
        <f>C32-C33</f>
        <v>0</v>
      </c>
      <c r="D35" s="58">
        <f>D32-D33</f>
        <v>0</v>
      </c>
      <c r="E35" s="58">
        <f>E32-E33</f>
        <v>0</v>
      </c>
      <c r="F35" s="119"/>
      <c r="G35" s="119">
        <f>G32-G34</f>
        <v>0</v>
      </c>
      <c r="H35" s="119">
        <f aca="true" t="shared" si="14" ref="H35:Q35">H32-H34</f>
        <v>0</v>
      </c>
      <c r="I35" s="119">
        <f t="shared" si="14"/>
        <v>0</v>
      </c>
      <c r="J35" s="119">
        <f t="shared" si="14"/>
        <v>0</v>
      </c>
      <c r="K35" s="119">
        <f t="shared" si="14"/>
        <v>0</v>
      </c>
      <c r="L35" s="119">
        <f t="shared" si="14"/>
        <v>0</v>
      </c>
      <c r="M35" s="119">
        <f t="shared" si="14"/>
        <v>0</v>
      </c>
      <c r="N35" s="119">
        <f t="shared" si="14"/>
        <v>0</v>
      </c>
      <c r="O35" s="119">
        <f t="shared" si="14"/>
        <v>0</v>
      </c>
      <c r="P35" s="119">
        <f t="shared" si="14"/>
        <v>0</v>
      </c>
      <c r="Q35" s="119">
        <f t="shared" si="14"/>
        <v>0</v>
      </c>
      <c r="AB35" s="94"/>
      <c r="AC35" s="107" t="s">
        <v>44</v>
      </c>
      <c r="AD35" s="94"/>
      <c r="AE35" s="94"/>
      <c r="AF35" s="94"/>
      <c r="AG35" s="105">
        <f>-AG32</f>
        <v>0</v>
      </c>
      <c r="AH35" s="105">
        <f aca="true" t="shared" si="15" ref="AH35:AQ35">AG35-AH32</f>
        <v>0</v>
      </c>
      <c r="AI35" s="105">
        <f t="shared" si="15"/>
        <v>0</v>
      </c>
      <c r="AJ35" s="105">
        <f t="shared" si="15"/>
        <v>0</v>
      </c>
      <c r="AK35" s="105">
        <f t="shared" si="15"/>
        <v>0</v>
      </c>
      <c r="AL35" s="105">
        <f t="shared" si="15"/>
        <v>0</v>
      </c>
      <c r="AM35" s="105">
        <f t="shared" si="15"/>
        <v>0</v>
      </c>
      <c r="AN35" s="105">
        <f t="shared" si="15"/>
        <v>0</v>
      </c>
      <c r="AO35" s="105">
        <f t="shared" si="15"/>
        <v>0</v>
      </c>
      <c r="AP35" s="105">
        <f t="shared" si="15"/>
        <v>0</v>
      </c>
      <c r="AQ35" s="105">
        <f t="shared" si="15"/>
        <v>0</v>
      </c>
      <c r="AR35" s="100"/>
    </row>
    <row r="36" spans="28:44" ht="15" thickTop="1">
      <c r="AB36" s="94"/>
      <c r="AC36" s="94" t="s">
        <v>41</v>
      </c>
      <c r="AD36" s="94"/>
      <c r="AE36" s="94"/>
      <c r="AF36" s="94"/>
      <c r="AG36" s="105">
        <f>SUM(AG33:AG35)</f>
        <v>0</v>
      </c>
      <c r="AH36" s="105">
        <f aca="true" t="shared" si="16" ref="AH36:AQ36">SUM(AH33:AH35)</f>
        <v>0</v>
      </c>
      <c r="AI36" s="105">
        <f t="shared" si="16"/>
        <v>0</v>
      </c>
      <c r="AJ36" s="105">
        <f t="shared" si="16"/>
        <v>0</v>
      </c>
      <c r="AK36" s="105">
        <f t="shared" si="16"/>
        <v>0</v>
      </c>
      <c r="AL36" s="105">
        <f t="shared" si="16"/>
        <v>0</v>
      </c>
      <c r="AM36" s="105">
        <f t="shared" si="16"/>
        <v>0</v>
      </c>
      <c r="AN36" s="105">
        <f t="shared" si="16"/>
        <v>0</v>
      </c>
      <c r="AO36" s="105">
        <f t="shared" si="16"/>
        <v>0</v>
      </c>
      <c r="AP36" s="105">
        <f t="shared" si="16"/>
        <v>0</v>
      </c>
      <c r="AQ36" s="105">
        <f t="shared" si="16"/>
        <v>0</v>
      </c>
      <c r="AR36" s="100"/>
    </row>
    <row r="37" spans="28:44" ht="14.25">
      <c r="AB37" s="94"/>
      <c r="AC37" s="94"/>
      <c r="AD37" s="94"/>
      <c r="AE37" s="94"/>
      <c r="AF37" s="94"/>
      <c r="AG37" s="105"/>
      <c r="AH37" s="105"/>
      <c r="AI37" s="105"/>
      <c r="AJ37" s="105"/>
      <c r="AK37" s="105"/>
      <c r="AL37" s="105"/>
      <c r="AM37" s="105"/>
      <c r="AN37" s="105"/>
      <c r="AO37" s="105"/>
      <c r="AP37" s="105"/>
      <c r="AQ37" s="100"/>
      <c r="AR37" s="100"/>
    </row>
    <row r="38" spans="28:44" ht="14.25">
      <c r="AB38" s="94"/>
      <c r="AC38" s="94"/>
      <c r="AD38" s="94"/>
      <c r="AE38" s="94"/>
      <c r="AF38" s="94"/>
      <c r="AG38" s="105"/>
      <c r="AH38" s="105"/>
      <c r="AI38" s="105"/>
      <c r="AJ38" s="105"/>
      <c r="AK38" s="105"/>
      <c r="AL38" s="105"/>
      <c r="AM38" s="105"/>
      <c r="AN38" s="105"/>
      <c r="AO38" s="105"/>
      <c r="AP38" s="105"/>
      <c r="AQ38" s="100"/>
      <c r="AR38" s="100"/>
    </row>
  </sheetData>
  <sheetProtection sheet="1"/>
  <mergeCells count="8">
    <mergeCell ref="A3:Q3"/>
    <mergeCell ref="A4:A5"/>
    <mergeCell ref="B4:E4"/>
    <mergeCell ref="G4:Q4"/>
    <mergeCell ref="B22:E29"/>
    <mergeCell ref="A13:A14"/>
    <mergeCell ref="B13:E13"/>
    <mergeCell ref="G13:Q13"/>
  </mergeCells>
  <dataValidations count="10">
    <dataValidation allowBlank="1" showInputMessage="1" showErrorMessage="1" promptTitle="Projeção da depreciação" prompt="Informe a taxa para o cálculo da depreciação dos Ativos já existentes. A taxa será aplicada linearmente, devendo ser observado se ocorrerá Imobilizado negativo. O valor do imobilizado líquido atual deve ser informado abaixo." sqref="F16"/>
    <dataValidation allowBlank="1" showInputMessage="1" showErrorMessage="1" promptTitle="Projeção da depreciação" prompt="Informe a taxa a ser considerada para o cálculo da depreciação no ano de ingresso e automaticamente nos anos seguintes. Para cada entrada de novo investimento, informe a taxa apenas naquela coluna, no respectivo ano de ingresso." sqref="F22"/>
    <dataValidation allowBlank="1" showInputMessage="1" showErrorMessage="1" promptTitle="Informar" prompt="Valor já descontado da depreciação acumulada até o exercício anterior." sqref="F17"/>
    <dataValidation allowBlank="1" showInputMessage="1" showErrorMessage="1" prompt="Informar, se possível." sqref="F20"/>
    <dataValidation allowBlank="1" showInputMessage="1" showErrorMessage="1" prompt="Caso seja necessário informar manualmente, remova a proteção da planilha e digite os valores. Observe se ocorrerá Imobilizado Líquido negativo." sqref="F18:G18"/>
    <dataValidation allowBlank="1" showInputMessage="1" showErrorMessage="1" promptTitle="Informar, se houver:" prompt="Valor da Depreciação Acumulada até o último Balanço ou Balancete encerrado (histórico)." sqref="F8"/>
    <dataValidation allowBlank="1" showErrorMessage="1" sqref="F9 G20 G16"/>
    <dataValidation allowBlank="1" showInputMessage="1" showErrorMessage="1" promptTitle="Informar, se houver:" prompt="Valor do Imobilizado Bruto no último Balanço ou Balancete encerrado (histórico)." sqref="F7"/>
    <dataValidation allowBlank="1" showInputMessage="1" showErrorMessage="1" promptTitle="Depreciação" prompt="Informar o valor da Depreciação de cada período." sqref="G10:Q10"/>
    <dataValidation allowBlank="1" showInputMessage="1" showErrorMessage="1" promptTitle="Projeção da depreciação" prompt="Informe a taxa (% ao ano) para o cálculo da depreciação. Para cada entrada de novo investimento, informe a taxa somente na coluna do respectivo ano de ingresso." sqref="G22:Q22"/>
  </dataValidations>
  <printOptions horizontalCentered="1" verticalCentered="1"/>
  <pageMargins left="0.5118110236220472" right="0.5118110236220472" top="0.7874015748031497" bottom="0.7874015748031497" header="0.31496062992125984" footer="0.31496062992125984"/>
  <pageSetup fitToHeight="1" fitToWidth="1" horizontalDpi="600" verticalDpi="600" orientation="landscape" paperSize="9" scale="65" r:id="rId1"/>
  <ignoredErrors>
    <ignoredError sqref="G27 H27:Q27" formula="1"/>
  </ignoredError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O82"/>
  <sheetViews>
    <sheetView showGridLines="0" zoomScalePageLayoutView="0" workbookViewId="0" topLeftCell="A1">
      <selection activeCell="D21" sqref="D21"/>
    </sheetView>
  </sheetViews>
  <sheetFormatPr defaultColWidth="9.140625" defaultRowHeight="15"/>
  <cols>
    <col min="1" max="1" width="59.00390625" style="2" customWidth="1"/>
    <col min="2" max="2" width="12.7109375" style="2" customWidth="1"/>
    <col min="3" max="3" width="12.7109375" style="3" customWidth="1"/>
    <col min="4" max="15" width="12.7109375" style="2" customWidth="1"/>
    <col min="16" max="16384" width="9.140625" style="2" customWidth="1"/>
  </cols>
  <sheetData>
    <row r="1" ht="16.5" thickBot="1" thickTop="1">
      <c r="A1" s="131">
        <f>'1 DRE'!A1</f>
        <v>0</v>
      </c>
    </row>
    <row r="2" spans="1:2" ht="15.75" thickTop="1">
      <c r="A2" s="234" t="s">
        <v>66</v>
      </c>
      <c r="B2" s="235" t="str">
        <f>'1 DRE'!B2</f>
        <v>-</v>
      </c>
    </row>
    <row r="3" spans="1:15" ht="19.5" customHeight="1">
      <c r="A3" s="476" t="s">
        <v>21</v>
      </c>
      <c r="B3" s="477"/>
      <c r="C3" s="477"/>
      <c r="D3" s="477"/>
      <c r="E3" s="477"/>
      <c r="F3" s="477"/>
      <c r="G3" s="477"/>
      <c r="H3" s="477"/>
      <c r="I3" s="477"/>
      <c r="J3" s="477"/>
      <c r="K3" s="477"/>
      <c r="L3" s="477"/>
      <c r="M3" s="477"/>
      <c r="N3" s="477"/>
      <c r="O3" s="477"/>
    </row>
    <row r="4" spans="1:15" ht="15.75" thickBot="1">
      <c r="A4" s="436" t="str">
        <f>'1 DRE'!A4:A6</f>
        <v>Valores em (especificar unidade)</v>
      </c>
      <c r="B4" s="480" t="s">
        <v>1</v>
      </c>
      <c r="C4" s="480"/>
      <c r="D4" s="480"/>
      <c r="E4" s="478" t="s">
        <v>2</v>
      </c>
      <c r="F4" s="479"/>
      <c r="G4" s="479"/>
      <c r="H4" s="479"/>
      <c r="I4" s="479"/>
      <c r="J4" s="479"/>
      <c r="K4" s="479"/>
      <c r="L4" s="479"/>
      <c r="M4" s="479"/>
      <c r="N4" s="479"/>
      <c r="O4" s="479"/>
    </row>
    <row r="5" spans="1:15" ht="16.5" thickBot="1" thickTop="1">
      <c r="A5" s="437"/>
      <c r="B5" s="12" t="str">
        <f>'1 DRE'!B6</f>
        <v>Ano 1</v>
      </c>
      <c r="C5" s="12" t="str">
        <f>'1 DRE'!C6</f>
        <v>Ano 2</v>
      </c>
      <c r="D5" s="12" t="str">
        <f>'1 DRE'!D6</f>
        <v>Ano 3</v>
      </c>
      <c r="E5" s="12" t="str">
        <f>'1 DRE'!E6</f>
        <v>Ano 1</v>
      </c>
      <c r="F5" s="12" t="str">
        <f>'1 DRE'!F6</f>
        <v>Ano 2</v>
      </c>
      <c r="G5" s="12" t="str">
        <f>'1 DRE'!G6</f>
        <v>Ano 3</v>
      </c>
      <c r="H5" s="12" t="str">
        <f>'1 DRE'!H6</f>
        <v>Ano 4</v>
      </c>
      <c r="I5" s="12" t="str">
        <f>'1 DRE'!I6</f>
        <v>Ano 5</v>
      </c>
      <c r="J5" s="12" t="str">
        <f>'1 DRE'!J6</f>
        <v>Ano 6</v>
      </c>
      <c r="K5" s="12" t="str">
        <f>'1 DRE'!K6</f>
        <v>Ano 7</v>
      </c>
      <c r="L5" s="12" t="str">
        <f>'1 DRE'!L6</f>
        <v>Ano 8</v>
      </c>
      <c r="M5" s="12" t="str">
        <f>'1 DRE'!M6</f>
        <v>Ano 9</v>
      </c>
      <c r="N5" s="12" t="str">
        <f>'1 DRE'!N6</f>
        <v>Ano 10</v>
      </c>
      <c r="O5" s="12" t="str">
        <f>'1 DRE'!O6</f>
        <v>Ano 11</v>
      </c>
    </row>
    <row r="6" spans="1:15" s="3" customFormat="1" ht="30.75" customHeight="1" thickBot="1" thickTop="1">
      <c r="A6" s="13" t="s">
        <v>234</v>
      </c>
      <c r="B6" s="5"/>
      <c r="C6" s="5"/>
      <c r="D6" s="5"/>
      <c r="E6" s="5"/>
      <c r="F6" s="5"/>
      <c r="G6" s="5"/>
      <c r="H6" s="5"/>
      <c r="I6" s="5"/>
      <c r="J6" s="5"/>
      <c r="K6" s="5"/>
      <c r="L6" s="5"/>
      <c r="M6" s="5"/>
      <c r="N6" s="5"/>
      <c r="O6" s="5"/>
    </row>
    <row r="7" spans="1:15" s="7" customFormat="1" ht="16.5" thickBot="1" thickTop="1">
      <c r="A7" s="14" t="s">
        <v>22</v>
      </c>
      <c r="B7" s="253">
        <f>'1 DRE'!$B$7</f>
        <v>0</v>
      </c>
      <c r="C7" s="253">
        <f>'1 DRE'!$C$7</f>
        <v>0</v>
      </c>
      <c r="D7" s="253">
        <f>'1 DRE'!$D$7</f>
        <v>0</v>
      </c>
      <c r="E7" s="253">
        <f>'1 DRE'!$E$7</f>
        <v>0</v>
      </c>
      <c r="F7" s="253">
        <f>'1 DRE'!$F$7</f>
        <v>0</v>
      </c>
      <c r="G7" s="253">
        <f>'1 DRE'!$G$7</f>
        <v>0</v>
      </c>
      <c r="H7" s="253">
        <f>'1 DRE'!$H$7</f>
        <v>0</v>
      </c>
      <c r="I7" s="253">
        <f>'1 DRE'!$I$7</f>
        <v>0</v>
      </c>
      <c r="J7" s="253">
        <f>'1 DRE'!$J$7</f>
        <v>0</v>
      </c>
      <c r="K7" s="253">
        <f>'1 DRE'!$K$7</f>
        <v>0</v>
      </c>
      <c r="L7" s="253">
        <f>'1 DRE'!$L$7</f>
        <v>0</v>
      </c>
      <c r="M7" s="253">
        <f>'1 DRE'!$M$7</f>
        <v>0</v>
      </c>
      <c r="N7" s="253">
        <f>'1 DRE'!$N$7</f>
        <v>0</v>
      </c>
      <c r="O7" s="253">
        <f>'1 DRE'!$O$7</f>
        <v>0</v>
      </c>
    </row>
    <row r="8" spans="1:15" s="15" customFormat="1" ht="16.5" thickBot="1" thickTop="1">
      <c r="A8" s="14" t="s">
        <v>23</v>
      </c>
      <c r="B8" s="253">
        <f>'1 DRE'!$B$8</f>
        <v>0</v>
      </c>
      <c r="C8" s="253">
        <f>'1 DRE'!$C$8</f>
        <v>0</v>
      </c>
      <c r="D8" s="253">
        <f>'1 DRE'!$D$8</f>
        <v>0</v>
      </c>
      <c r="E8" s="253">
        <f>'1 DRE'!$E$8</f>
        <v>0</v>
      </c>
      <c r="F8" s="253">
        <f>'1 DRE'!$F$8</f>
        <v>0</v>
      </c>
      <c r="G8" s="253">
        <f>'1 DRE'!$G$8</f>
        <v>0</v>
      </c>
      <c r="H8" s="253">
        <f>'1 DRE'!$H$8</f>
        <v>0</v>
      </c>
      <c r="I8" s="253">
        <f>'1 DRE'!$I$8</f>
        <v>0</v>
      </c>
      <c r="J8" s="253">
        <f>'1 DRE'!$J$8</f>
        <v>0</v>
      </c>
      <c r="K8" s="253">
        <f>'1 DRE'!$K$8</f>
        <v>0</v>
      </c>
      <c r="L8" s="253">
        <f>'1 DRE'!$L$8</f>
        <v>0</v>
      </c>
      <c r="M8" s="253">
        <f>'1 DRE'!$M$8</f>
        <v>0</v>
      </c>
      <c r="N8" s="253">
        <f>'1 DRE'!$N$8</f>
        <v>0</v>
      </c>
      <c r="O8" s="253">
        <f>'1 DRE'!$O$8</f>
        <v>0</v>
      </c>
    </row>
    <row r="9" spans="1:15" s="15" customFormat="1" ht="16.5" thickBot="1" thickTop="1">
      <c r="A9" s="14" t="s">
        <v>226</v>
      </c>
      <c r="B9" s="253">
        <f>'1 DRE'!$B$9</f>
        <v>0</v>
      </c>
      <c r="C9" s="253">
        <f>'1 DRE'!$C$9</f>
        <v>0</v>
      </c>
      <c r="D9" s="253">
        <f>'1 DRE'!$D$9</f>
        <v>0</v>
      </c>
      <c r="E9" s="253">
        <f>'1 DRE'!$E$9</f>
        <v>0</v>
      </c>
      <c r="F9" s="253">
        <f>'1 DRE'!$F$9</f>
        <v>0</v>
      </c>
      <c r="G9" s="253">
        <f>'1 DRE'!$G$9</f>
        <v>0</v>
      </c>
      <c r="H9" s="253">
        <f>'1 DRE'!$H$9</f>
        <v>0</v>
      </c>
      <c r="I9" s="253">
        <f>'1 DRE'!$I$9</f>
        <v>0</v>
      </c>
      <c r="J9" s="253">
        <f>'1 DRE'!$J$9</f>
        <v>0</v>
      </c>
      <c r="K9" s="253">
        <f>'1 DRE'!$K$9</f>
        <v>0</v>
      </c>
      <c r="L9" s="253">
        <f>'1 DRE'!$L$9</f>
        <v>0</v>
      </c>
      <c r="M9" s="253">
        <f>'1 DRE'!$M$9</f>
        <v>0</v>
      </c>
      <c r="N9" s="253">
        <f>'1 DRE'!$N$9</f>
        <v>0</v>
      </c>
      <c r="O9" s="253">
        <f>'1 DRE'!$O$9</f>
        <v>0</v>
      </c>
    </row>
    <row r="10" spans="1:15" s="15" customFormat="1" ht="16.5" thickBot="1" thickTop="1">
      <c r="A10" s="14" t="s">
        <v>227</v>
      </c>
      <c r="B10" s="253">
        <f>'1 DRE'!$B$10</f>
        <v>0</v>
      </c>
      <c r="C10" s="253">
        <f>'1 DRE'!$C$10</f>
        <v>0</v>
      </c>
      <c r="D10" s="253">
        <f>'1 DRE'!$D$10</f>
        <v>0</v>
      </c>
      <c r="E10" s="253">
        <f>'1 DRE'!$E$10</f>
        <v>0</v>
      </c>
      <c r="F10" s="253">
        <f>'1 DRE'!$F$10</f>
        <v>0</v>
      </c>
      <c r="G10" s="253">
        <f>'1 DRE'!$G$10</f>
        <v>0</v>
      </c>
      <c r="H10" s="253">
        <f>'1 DRE'!$H$10</f>
        <v>0</v>
      </c>
      <c r="I10" s="253">
        <f>'1 DRE'!$I$10</f>
        <v>0</v>
      </c>
      <c r="J10" s="253">
        <f>'1 DRE'!$J$10</f>
        <v>0</v>
      </c>
      <c r="K10" s="253">
        <f>'1 DRE'!$K$10</f>
        <v>0</v>
      </c>
      <c r="L10" s="253">
        <f>'1 DRE'!$L$10</f>
        <v>0</v>
      </c>
      <c r="M10" s="253">
        <f>'1 DRE'!$M$10</f>
        <v>0</v>
      </c>
      <c r="N10" s="253">
        <f>'1 DRE'!$N$10</f>
        <v>0</v>
      </c>
      <c r="O10" s="253">
        <f>'1 DRE'!$O$10</f>
        <v>0</v>
      </c>
    </row>
    <row r="11" spans="1:15" ht="16.5" thickBot="1" thickTop="1">
      <c r="A11" s="14" t="s">
        <v>228</v>
      </c>
      <c r="B11" s="253">
        <f>'1 DRE'!$B$11</f>
        <v>0</v>
      </c>
      <c r="C11" s="253">
        <f>'1 DRE'!$C$11</f>
        <v>0</v>
      </c>
      <c r="D11" s="253">
        <f>'1 DRE'!$D$11</f>
        <v>0</v>
      </c>
      <c r="E11" s="253">
        <f>'1 DRE'!$E$11</f>
        <v>0</v>
      </c>
      <c r="F11" s="253">
        <f>'1 DRE'!$F$11</f>
        <v>0</v>
      </c>
      <c r="G11" s="253">
        <f>'1 DRE'!$G$11</f>
        <v>0</v>
      </c>
      <c r="H11" s="253">
        <f>'1 DRE'!$H$11</f>
        <v>0</v>
      </c>
      <c r="I11" s="253">
        <f>'1 DRE'!$I$11</f>
        <v>0</v>
      </c>
      <c r="J11" s="253">
        <f>'1 DRE'!$J$11</f>
        <v>0</v>
      </c>
      <c r="K11" s="253">
        <f>'1 DRE'!$K$11</f>
        <v>0</v>
      </c>
      <c r="L11" s="253">
        <f>'1 DRE'!$L$11</f>
        <v>0</v>
      </c>
      <c r="M11" s="253">
        <f>'1 DRE'!$M$11</f>
        <v>0</v>
      </c>
      <c r="N11" s="253">
        <f>'1 DRE'!$N$11</f>
        <v>0</v>
      </c>
      <c r="O11" s="253">
        <f>'1 DRE'!$O$11</f>
        <v>0</v>
      </c>
    </row>
    <row r="12" spans="1:15" s="7" customFormat="1" ht="16.5" thickBot="1" thickTop="1">
      <c r="A12" s="473"/>
      <c r="B12" s="474"/>
      <c r="C12" s="474"/>
      <c r="D12" s="474"/>
      <c r="E12" s="474"/>
      <c r="F12" s="474"/>
      <c r="G12" s="474"/>
      <c r="H12" s="474"/>
      <c r="I12" s="475"/>
      <c r="J12" s="69"/>
      <c r="K12" s="69"/>
      <c r="L12" s="69"/>
      <c r="M12" s="69"/>
      <c r="N12" s="70"/>
      <c r="O12" s="70"/>
    </row>
    <row r="13" spans="1:15" ht="16.5" thickBot="1" thickTop="1">
      <c r="A13" s="4" t="s">
        <v>24</v>
      </c>
      <c r="B13" s="11"/>
      <c r="C13" s="11"/>
      <c r="D13" s="5"/>
      <c r="E13" s="5"/>
      <c r="F13" s="5"/>
      <c r="G13" s="5"/>
      <c r="H13" s="5"/>
      <c r="I13" s="5"/>
      <c r="J13" s="5"/>
      <c r="K13" s="5"/>
      <c r="L13" s="5"/>
      <c r="M13" s="5"/>
      <c r="N13" s="5"/>
      <c r="O13" s="5"/>
    </row>
    <row r="14" spans="1:15" ht="16.5" thickBot="1" thickTop="1">
      <c r="A14" s="14" t="s">
        <v>25</v>
      </c>
      <c r="B14" s="253">
        <f>_xlfn.IFERROR(B$20/('1 DRE'!B7/360),"")</f>
      </c>
      <c r="C14" s="253">
        <f>_xlfn.IFERROR(C$20/('1 DRE'!C7/360),"")</f>
      </c>
      <c r="D14" s="253">
        <f>_xlfn.IFERROR(D$20/('1 DRE'!D7/360),"")</f>
      </c>
      <c r="E14" s="113"/>
      <c r="F14" s="113"/>
      <c r="G14" s="113"/>
      <c r="H14" s="113"/>
      <c r="I14" s="113"/>
      <c r="J14" s="113"/>
      <c r="K14" s="113"/>
      <c r="L14" s="113"/>
      <c r="M14" s="113"/>
      <c r="N14" s="113"/>
      <c r="O14" s="113"/>
    </row>
    <row r="15" spans="1:15" ht="16.5" thickBot="1" thickTop="1">
      <c r="A15" s="14" t="s">
        <v>26</v>
      </c>
      <c r="B15" s="253">
        <f>_xlfn.IFERROR(B$21/('1 DRE'!B11/360),"")</f>
      </c>
      <c r="C15" s="253">
        <f>_xlfn.IFERROR(C$21/('1 DRE'!C11/360),"")</f>
      </c>
      <c r="D15" s="253">
        <f>_xlfn.IFERROR(D$21/('1 DRE'!D11/360),"")</f>
      </c>
      <c r="E15" s="113"/>
      <c r="F15" s="113"/>
      <c r="G15" s="113"/>
      <c r="H15" s="113"/>
      <c r="I15" s="113"/>
      <c r="J15" s="113"/>
      <c r="K15" s="113"/>
      <c r="L15" s="113"/>
      <c r="M15" s="113"/>
      <c r="N15" s="113"/>
      <c r="O15" s="113"/>
    </row>
    <row r="16" spans="1:15" ht="16.5" thickBot="1" thickTop="1">
      <c r="A16" s="14" t="s">
        <v>27</v>
      </c>
      <c r="B16" s="253">
        <f>_xlfn.IFERROR(B$22/('1 DRE'!B11/360),"")</f>
      </c>
      <c r="C16" s="253">
        <f>_xlfn.IFERROR(C$22/('1 DRE'!C11/360),"")</f>
      </c>
      <c r="D16" s="253">
        <f>_xlfn.IFERROR(D$22/('1 DRE'!D11/360),"")</f>
      </c>
      <c r="E16" s="113"/>
      <c r="F16" s="113"/>
      <c r="G16" s="113"/>
      <c r="H16" s="113"/>
      <c r="I16" s="113"/>
      <c r="J16" s="113"/>
      <c r="K16" s="113"/>
      <c r="L16" s="113"/>
      <c r="M16" s="113"/>
      <c r="N16" s="113"/>
      <c r="O16" s="113"/>
    </row>
    <row r="17" spans="1:15" ht="16.5" thickBot="1" thickTop="1">
      <c r="A17" s="14" t="s">
        <v>28</v>
      </c>
      <c r="B17" s="253">
        <f>_xlfn.IFERROR(B$23/('1 DRE'!B8/360),"")</f>
      </c>
      <c r="C17" s="253">
        <f>_xlfn.IFERROR(C$23/('1 DRE'!C8/360),"")</f>
      </c>
      <c r="D17" s="253">
        <f>_xlfn.IFERROR(D$23/('1 DRE'!D8/360),"")</f>
      </c>
      <c r="E17" s="113"/>
      <c r="F17" s="113"/>
      <c r="G17" s="113"/>
      <c r="H17" s="113"/>
      <c r="I17" s="113"/>
      <c r="J17" s="113"/>
      <c r="K17" s="113"/>
      <c r="L17" s="113"/>
      <c r="M17" s="113"/>
      <c r="N17" s="113"/>
      <c r="O17" s="113"/>
    </row>
    <row r="18" spans="1:15" s="7" customFormat="1" ht="16.5" thickBot="1" thickTop="1">
      <c r="A18" s="473"/>
      <c r="B18" s="474"/>
      <c r="C18" s="474"/>
      <c r="D18" s="474"/>
      <c r="E18" s="474"/>
      <c r="F18" s="474"/>
      <c r="G18" s="474"/>
      <c r="H18" s="474"/>
      <c r="I18" s="475"/>
      <c r="J18" s="69"/>
      <c r="K18" s="69"/>
      <c r="L18" s="69"/>
      <c r="M18" s="69"/>
      <c r="N18" s="70"/>
      <c r="O18" s="70"/>
    </row>
    <row r="19" spans="1:15" s="3" customFormat="1" ht="16.5" thickBot="1" thickTop="1">
      <c r="A19" s="4" t="s">
        <v>229</v>
      </c>
      <c r="B19" s="63"/>
      <c r="C19" s="63"/>
      <c r="D19" s="5"/>
      <c r="E19" s="5"/>
      <c r="F19" s="5"/>
      <c r="G19" s="5"/>
      <c r="H19" s="5"/>
      <c r="I19" s="5"/>
      <c r="J19" s="5"/>
      <c r="K19" s="5"/>
      <c r="L19" s="5"/>
      <c r="M19" s="5"/>
      <c r="N19" s="5"/>
      <c r="O19" s="5"/>
    </row>
    <row r="20" spans="1:15" s="3" customFormat="1" ht="16.5" thickBot="1" thickTop="1">
      <c r="A20" s="14" t="s">
        <v>230</v>
      </c>
      <c r="B20" s="397">
        <f>'2 BP'!B9</f>
        <v>0</v>
      </c>
      <c r="C20" s="397">
        <f>'2 BP'!C9</f>
        <v>0</v>
      </c>
      <c r="D20" s="397">
        <f>'2 BP'!D9</f>
        <v>0</v>
      </c>
      <c r="E20" s="253">
        <f aca="true" t="shared" si="0" ref="E20:O20">E14*(E7/360)</f>
        <v>0</v>
      </c>
      <c r="F20" s="253">
        <f t="shared" si="0"/>
        <v>0</v>
      </c>
      <c r="G20" s="253">
        <f t="shared" si="0"/>
        <v>0</v>
      </c>
      <c r="H20" s="253">
        <f t="shared" si="0"/>
        <v>0</v>
      </c>
      <c r="I20" s="253">
        <f t="shared" si="0"/>
        <v>0</v>
      </c>
      <c r="J20" s="253">
        <f t="shared" si="0"/>
        <v>0</v>
      </c>
      <c r="K20" s="253">
        <f t="shared" si="0"/>
        <v>0</v>
      </c>
      <c r="L20" s="253">
        <f t="shared" si="0"/>
        <v>0</v>
      </c>
      <c r="M20" s="253">
        <f t="shared" si="0"/>
        <v>0</v>
      </c>
      <c r="N20" s="253">
        <f t="shared" si="0"/>
        <v>0</v>
      </c>
      <c r="O20" s="253">
        <f t="shared" si="0"/>
        <v>0</v>
      </c>
    </row>
    <row r="21" spans="1:15" s="3" customFormat="1" ht="16.5" thickBot="1" thickTop="1">
      <c r="A21" s="14" t="s">
        <v>231</v>
      </c>
      <c r="B21" s="397">
        <f>'2 BP'!B10</f>
        <v>0</v>
      </c>
      <c r="C21" s="397">
        <f>'2 BP'!C10</f>
        <v>0</v>
      </c>
      <c r="D21" s="397">
        <f>'2 BP'!D10</f>
        <v>0</v>
      </c>
      <c r="E21" s="253">
        <f>E15*(E11/360)</f>
        <v>0</v>
      </c>
      <c r="F21" s="253">
        <f>F15*(F11/360)</f>
        <v>0</v>
      </c>
      <c r="G21" s="253">
        <f aca="true" t="shared" si="1" ref="G21:O21">G15*(G11/360)</f>
        <v>0</v>
      </c>
      <c r="H21" s="253">
        <f t="shared" si="1"/>
        <v>0</v>
      </c>
      <c r="I21" s="253">
        <f t="shared" si="1"/>
        <v>0</v>
      </c>
      <c r="J21" s="253">
        <f t="shared" si="1"/>
        <v>0</v>
      </c>
      <c r="K21" s="253">
        <f t="shared" si="1"/>
        <v>0</v>
      </c>
      <c r="L21" s="253">
        <f t="shared" si="1"/>
        <v>0</v>
      </c>
      <c r="M21" s="253">
        <f t="shared" si="1"/>
        <v>0</v>
      </c>
      <c r="N21" s="253">
        <f t="shared" si="1"/>
        <v>0</v>
      </c>
      <c r="O21" s="253">
        <f t="shared" si="1"/>
        <v>0</v>
      </c>
    </row>
    <row r="22" spans="1:15" s="3" customFormat="1" ht="16.5" thickBot="1" thickTop="1">
      <c r="A22" s="14" t="s">
        <v>232</v>
      </c>
      <c r="B22" s="397">
        <f>'2 BP'!B34</f>
        <v>0</v>
      </c>
      <c r="C22" s="397">
        <f>'2 BP'!C34</f>
        <v>0</v>
      </c>
      <c r="D22" s="397">
        <f>'2 BP'!D34</f>
        <v>0</v>
      </c>
      <c r="E22" s="253">
        <f>E16*(E11/360)</f>
        <v>0</v>
      </c>
      <c r="F22" s="253">
        <f aca="true" t="shared" si="2" ref="F22:O22">F16*(F11/360)</f>
        <v>0</v>
      </c>
      <c r="G22" s="253">
        <f t="shared" si="2"/>
        <v>0</v>
      </c>
      <c r="H22" s="253">
        <f t="shared" si="2"/>
        <v>0</v>
      </c>
      <c r="I22" s="253">
        <f t="shared" si="2"/>
        <v>0</v>
      </c>
      <c r="J22" s="253">
        <f t="shared" si="2"/>
        <v>0</v>
      </c>
      <c r="K22" s="253">
        <f t="shared" si="2"/>
        <v>0</v>
      </c>
      <c r="L22" s="253">
        <f t="shared" si="2"/>
        <v>0</v>
      </c>
      <c r="M22" s="253">
        <f t="shared" si="2"/>
        <v>0</v>
      </c>
      <c r="N22" s="253">
        <f t="shared" si="2"/>
        <v>0</v>
      </c>
      <c r="O22" s="253">
        <f t="shared" si="2"/>
        <v>0</v>
      </c>
    </row>
    <row r="23" spans="1:15" s="3" customFormat="1" ht="16.5" thickBot="1" thickTop="1">
      <c r="A23" s="14" t="s">
        <v>233</v>
      </c>
      <c r="B23" s="397">
        <f>'2 BP'!B35</f>
        <v>0</v>
      </c>
      <c r="C23" s="397">
        <f>'2 BP'!C35</f>
        <v>0</v>
      </c>
      <c r="D23" s="397">
        <f>'2 BP'!D35</f>
        <v>0</v>
      </c>
      <c r="E23" s="253">
        <f>E17*(E8/360)</f>
        <v>0</v>
      </c>
      <c r="F23" s="253">
        <f aca="true" t="shared" si="3" ref="F23:O23">F17*(F8/360)</f>
        <v>0</v>
      </c>
      <c r="G23" s="253">
        <f t="shared" si="3"/>
        <v>0</v>
      </c>
      <c r="H23" s="253">
        <f t="shared" si="3"/>
        <v>0</v>
      </c>
      <c r="I23" s="253">
        <f t="shared" si="3"/>
        <v>0</v>
      </c>
      <c r="J23" s="253">
        <f t="shared" si="3"/>
        <v>0</v>
      </c>
      <c r="K23" s="253">
        <f t="shared" si="3"/>
        <v>0</v>
      </c>
      <c r="L23" s="253">
        <f t="shared" si="3"/>
        <v>0</v>
      </c>
      <c r="M23" s="253">
        <f t="shared" si="3"/>
        <v>0</v>
      </c>
      <c r="N23" s="253">
        <f t="shared" si="3"/>
        <v>0</v>
      </c>
      <c r="O23" s="253">
        <f t="shared" si="3"/>
        <v>0</v>
      </c>
    </row>
    <row r="24" spans="1:15" s="3" customFormat="1" ht="16.5" thickBot="1" thickTop="1">
      <c r="A24" s="14" t="s">
        <v>863</v>
      </c>
      <c r="B24" s="397">
        <f>'2 BP'!B37</f>
        <v>0</v>
      </c>
      <c r="C24" s="397">
        <f>'2 BP'!C37</f>
        <v>0</v>
      </c>
      <c r="D24" s="397">
        <f>'2 BP'!D37</f>
        <v>0</v>
      </c>
      <c r="E24" s="397">
        <f>'2 BP'!E37</f>
        <v>0</v>
      </c>
      <c r="F24" s="397">
        <f>'2 BP'!F37</f>
        <v>0</v>
      </c>
      <c r="G24" s="397">
        <f>'2 BP'!G37</f>
        <v>0</v>
      </c>
      <c r="H24" s="397">
        <f>'2 BP'!H37</f>
        <v>0</v>
      </c>
      <c r="I24" s="397">
        <f>'2 BP'!I37</f>
        <v>0</v>
      </c>
      <c r="J24" s="397">
        <f>'2 BP'!J37</f>
        <v>0</v>
      </c>
      <c r="K24" s="397">
        <f>'2 BP'!K37</f>
        <v>0</v>
      </c>
      <c r="L24" s="397">
        <f>'2 BP'!L37</f>
        <v>0</v>
      </c>
      <c r="M24" s="397">
        <f>'2 BP'!M37</f>
        <v>0</v>
      </c>
      <c r="N24" s="397">
        <f>'2 BP'!N37</f>
        <v>0</v>
      </c>
      <c r="O24" s="397">
        <f>'2 BP'!O37</f>
        <v>0</v>
      </c>
    </row>
    <row r="25" spans="1:15" s="7" customFormat="1" ht="16.5" thickBot="1" thickTop="1">
      <c r="A25" s="473"/>
      <c r="B25" s="474"/>
      <c r="C25" s="474"/>
      <c r="D25" s="474"/>
      <c r="E25" s="474"/>
      <c r="F25" s="474"/>
      <c r="G25" s="474"/>
      <c r="H25" s="474"/>
      <c r="I25" s="475"/>
      <c r="J25" s="69"/>
      <c r="K25" s="69"/>
      <c r="L25" s="69"/>
      <c r="M25" s="69"/>
      <c r="N25" s="70"/>
      <c r="O25" s="70"/>
    </row>
    <row r="26" spans="1:15" s="3" customFormat="1" ht="16.5" thickBot="1" thickTop="1">
      <c r="A26" s="6" t="s">
        <v>235</v>
      </c>
      <c r="B26" s="253">
        <f>B20+B21-B22-B23-B24</f>
        <v>0</v>
      </c>
      <c r="C26" s="253">
        <f aca="true" t="shared" si="4" ref="C26:O26">C20+C21-C22-C23-C24</f>
        <v>0</v>
      </c>
      <c r="D26" s="253">
        <f t="shared" si="4"/>
        <v>0</v>
      </c>
      <c r="E26" s="253">
        <f t="shared" si="4"/>
        <v>0</v>
      </c>
      <c r="F26" s="253">
        <f t="shared" si="4"/>
        <v>0</v>
      </c>
      <c r="G26" s="253">
        <f t="shared" si="4"/>
        <v>0</v>
      </c>
      <c r="H26" s="253">
        <f t="shared" si="4"/>
        <v>0</v>
      </c>
      <c r="I26" s="253">
        <f t="shared" si="4"/>
        <v>0</v>
      </c>
      <c r="J26" s="253">
        <f t="shared" si="4"/>
        <v>0</v>
      </c>
      <c r="K26" s="253">
        <f t="shared" si="4"/>
        <v>0</v>
      </c>
      <c r="L26" s="253">
        <f t="shared" si="4"/>
        <v>0</v>
      </c>
      <c r="M26" s="253">
        <f t="shared" si="4"/>
        <v>0</v>
      </c>
      <c r="N26" s="253">
        <f t="shared" si="4"/>
        <v>0</v>
      </c>
      <c r="O26" s="253">
        <f t="shared" si="4"/>
        <v>0</v>
      </c>
    </row>
    <row r="27" spans="1:15" s="7" customFormat="1" ht="16.5" thickBot="1" thickTop="1">
      <c r="A27" s="473"/>
      <c r="B27" s="474"/>
      <c r="C27" s="474"/>
      <c r="D27" s="474"/>
      <c r="E27" s="474"/>
      <c r="F27" s="474"/>
      <c r="G27" s="474"/>
      <c r="H27" s="474"/>
      <c r="I27" s="475"/>
      <c r="J27" s="69"/>
      <c r="K27" s="69"/>
      <c r="L27" s="69"/>
      <c r="M27" s="69"/>
      <c r="N27" s="70"/>
      <c r="O27" s="70"/>
    </row>
    <row r="28" spans="1:15" ht="16.5" thickBot="1" thickTop="1">
      <c r="A28" s="6" t="s">
        <v>29</v>
      </c>
      <c r="B28" s="254">
        <f aca="true" t="shared" si="5" ref="B28:O28">_xlfn.IFERROR(B26/B7,"")</f>
      </c>
      <c r="C28" s="254">
        <f t="shared" si="5"/>
      </c>
      <c r="D28" s="254">
        <f t="shared" si="5"/>
      </c>
      <c r="E28" s="254">
        <f t="shared" si="5"/>
      </c>
      <c r="F28" s="254">
        <f t="shared" si="5"/>
      </c>
      <c r="G28" s="254">
        <f t="shared" si="5"/>
      </c>
      <c r="H28" s="254">
        <f t="shared" si="5"/>
      </c>
      <c r="I28" s="254">
        <f t="shared" si="5"/>
      </c>
      <c r="J28" s="254">
        <f t="shared" si="5"/>
      </c>
      <c r="K28" s="254">
        <f t="shared" si="5"/>
      </c>
      <c r="L28" s="254">
        <f t="shared" si="5"/>
      </c>
      <c r="M28" s="254">
        <f t="shared" si="5"/>
      </c>
      <c r="N28" s="254">
        <f t="shared" si="5"/>
      </c>
      <c r="O28" s="254">
        <f t="shared" si="5"/>
      </c>
    </row>
    <row r="29" spans="1:15" s="7" customFormat="1" ht="16.5" thickBot="1" thickTop="1">
      <c r="A29" s="473"/>
      <c r="B29" s="474"/>
      <c r="C29" s="474"/>
      <c r="D29" s="474"/>
      <c r="E29" s="474"/>
      <c r="F29" s="474"/>
      <c r="G29" s="474"/>
      <c r="H29" s="474"/>
      <c r="I29" s="475"/>
      <c r="J29" s="69"/>
      <c r="K29" s="69"/>
      <c r="L29" s="69"/>
      <c r="M29" s="69"/>
      <c r="N29" s="70"/>
      <c r="O29" s="70"/>
    </row>
    <row r="30" spans="1:15" ht="16.5" thickBot="1" thickTop="1">
      <c r="A30" s="6" t="s">
        <v>47</v>
      </c>
      <c r="B30" s="407"/>
      <c r="C30" s="253">
        <f aca="true" t="shared" si="6" ref="C30:I30">C26-B26</f>
        <v>0</v>
      </c>
      <c r="D30" s="253">
        <f t="shared" si="6"/>
        <v>0</v>
      </c>
      <c r="E30" s="253">
        <f t="shared" si="6"/>
        <v>0</v>
      </c>
      <c r="F30" s="253">
        <f t="shared" si="6"/>
        <v>0</v>
      </c>
      <c r="G30" s="253">
        <f t="shared" si="6"/>
        <v>0</v>
      </c>
      <c r="H30" s="253">
        <f t="shared" si="6"/>
        <v>0</v>
      </c>
      <c r="I30" s="253">
        <f t="shared" si="6"/>
        <v>0</v>
      </c>
      <c r="J30" s="253">
        <f aca="true" t="shared" si="7" ref="J30:O30">J26-I26</f>
        <v>0</v>
      </c>
      <c r="K30" s="253">
        <f t="shared" si="7"/>
        <v>0</v>
      </c>
      <c r="L30" s="253">
        <f t="shared" si="7"/>
        <v>0</v>
      </c>
      <c r="M30" s="253">
        <f t="shared" si="7"/>
        <v>0</v>
      </c>
      <c r="N30" s="253">
        <f t="shared" si="7"/>
        <v>0</v>
      </c>
      <c r="O30" s="253">
        <f t="shared" si="7"/>
        <v>0</v>
      </c>
    </row>
    <row r="31" spans="1:15" s="3" customFormat="1" ht="16.5" thickBot="1" thickTop="1">
      <c r="A31" s="6" t="s">
        <v>30</v>
      </c>
      <c r="B31" s="120">
        <f aca="true" t="shared" si="8" ref="B31:O31">_xlfn.IFERROR(((B26/B7)*360),"")</f>
      </c>
      <c r="C31" s="120">
        <f t="shared" si="8"/>
      </c>
      <c r="D31" s="120">
        <f t="shared" si="8"/>
      </c>
      <c r="E31" s="120">
        <f t="shared" si="8"/>
      </c>
      <c r="F31" s="120">
        <f t="shared" si="8"/>
      </c>
      <c r="G31" s="120">
        <f t="shared" si="8"/>
      </c>
      <c r="H31" s="120">
        <f t="shared" si="8"/>
      </c>
      <c r="I31" s="120">
        <f t="shared" si="8"/>
      </c>
      <c r="J31" s="120">
        <f t="shared" si="8"/>
      </c>
      <c r="K31" s="120">
        <f t="shared" si="8"/>
      </c>
      <c r="L31" s="120">
        <f t="shared" si="8"/>
      </c>
      <c r="M31" s="120">
        <f t="shared" si="8"/>
      </c>
      <c r="N31" s="120">
        <f t="shared" si="8"/>
      </c>
      <c r="O31" s="120">
        <f t="shared" si="8"/>
      </c>
    </row>
    <row r="32" spans="1:15" s="3" customFormat="1" ht="15.75" hidden="1" thickBot="1" thickTop="1">
      <c r="A32" s="71"/>
      <c r="B32" s="72"/>
      <c r="C32" s="73"/>
      <c r="D32" s="73"/>
      <c r="E32" s="73"/>
      <c r="F32" s="73"/>
      <c r="G32" s="73"/>
      <c r="H32" s="73"/>
      <c r="I32" s="73"/>
      <c r="J32" s="73"/>
      <c r="K32" s="73"/>
      <c r="L32" s="73"/>
      <c r="M32" s="73"/>
      <c r="N32" s="74"/>
      <c r="O32" s="74"/>
    </row>
    <row r="33" spans="1:15" ht="6.75" customHeight="1" hidden="1" thickTop="1">
      <c r="A33" s="1"/>
      <c r="B33" s="1"/>
      <c r="C33" s="1"/>
      <c r="D33" s="16"/>
      <c r="E33" s="16"/>
      <c r="F33" s="16"/>
      <c r="G33" s="16"/>
      <c r="H33" s="16"/>
      <c r="I33" s="16"/>
      <c r="J33" s="16"/>
      <c r="K33" s="16"/>
      <c r="L33" s="16"/>
      <c r="M33" s="16"/>
      <c r="N33" s="16"/>
      <c r="O33" s="16"/>
    </row>
    <row r="34" spans="1:15" ht="14.25" hidden="1">
      <c r="A34" s="1"/>
      <c r="B34" s="1"/>
      <c r="C34" s="1"/>
      <c r="D34" s="1"/>
      <c r="E34" s="1"/>
      <c r="F34" s="1"/>
      <c r="G34" s="1"/>
      <c r="H34" s="1"/>
      <c r="I34" s="1"/>
      <c r="J34" s="1"/>
      <c r="K34" s="1"/>
      <c r="L34" s="1"/>
      <c r="M34" s="1"/>
      <c r="N34" s="1"/>
      <c r="O34" s="1"/>
    </row>
    <row r="35" spans="1:15" ht="14.25" hidden="1">
      <c r="A35" s="1"/>
      <c r="B35" s="1"/>
      <c r="C35" s="1"/>
      <c r="D35" s="1"/>
      <c r="E35" s="1"/>
      <c r="F35" s="1"/>
      <c r="G35" s="1"/>
      <c r="H35" s="1"/>
      <c r="I35" s="1"/>
      <c r="J35" s="1"/>
      <c r="K35" s="1"/>
      <c r="L35" s="1"/>
      <c r="M35" s="1"/>
      <c r="N35" s="1"/>
      <c r="O35" s="1"/>
    </row>
    <row r="36" spans="1:15" ht="14.25" hidden="1">
      <c r="A36" s="1"/>
      <c r="B36" s="1"/>
      <c r="C36" s="1"/>
      <c r="D36" s="1"/>
      <c r="E36" s="1"/>
      <c r="F36" s="1"/>
      <c r="G36" s="1"/>
      <c r="H36" s="1"/>
      <c r="I36" s="1"/>
      <c r="J36" s="1"/>
      <c r="K36" s="1"/>
      <c r="L36" s="1"/>
      <c r="M36" s="1"/>
      <c r="N36" s="1"/>
      <c r="O36" s="1"/>
    </row>
    <row r="37" spans="1:15" ht="14.25" hidden="1">
      <c r="A37" s="1"/>
      <c r="B37" s="1"/>
      <c r="C37" s="1"/>
      <c r="D37" s="1"/>
      <c r="E37" s="1"/>
      <c r="F37" s="1"/>
      <c r="G37" s="1"/>
      <c r="H37" s="1"/>
      <c r="I37" s="1"/>
      <c r="J37" s="1"/>
      <c r="K37" s="1"/>
      <c r="L37" s="1"/>
      <c r="M37" s="1"/>
      <c r="N37" s="1"/>
      <c r="O37" s="1"/>
    </row>
    <row r="38" spans="1:15" ht="14.25" hidden="1">
      <c r="A38" s="1"/>
      <c r="B38" s="1"/>
      <c r="C38" s="1"/>
      <c r="D38" s="1"/>
      <c r="E38" s="1"/>
      <c r="F38" s="1"/>
      <c r="G38" s="1"/>
      <c r="H38" s="1"/>
      <c r="I38" s="1"/>
      <c r="J38" s="1"/>
      <c r="K38" s="1"/>
      <c r="L38" s="1"/>
      <c r="M38" s="1"/>
      <c r="N38" s="1"/>
      <c r="O38" s="1"/>
    </row>
    <row r="39" spans="1:15" ht="14.25" hidden="1">
      <c r="A39" s="1"/>
      <c r="B39" s="1"/>
      <c r="C39" s="1"/>
      <c r="D39" s="1"/>
      <c r="E39" s="1"/>
      <c r="F39" s="1"/>
      <c r="G39" s="1"/>
      <c r="H39" s="1"/>
      <c r="I39" s="1"/>
      <c r="J39" s="1"/>
      <c r="K39" s="1"/>
      <c r="L39" s="1"/>
      <c r="M39" s="1"/>
      <c r="N39" s="1"/>
      <c r="O39" s="1"/>
    </row>
    <row r="40" spans="1:15" ht="14.25" hidden="1">
      <c r="A40" s="1"/>
      <c r="B40" s="1"/>
      <c r="C40" s="1"/>
      <c r="D40" s="1"/>
      <c r="E40" s="1"/>
      <c r="F40" s="1"/>
      <c r="G40" s="1"/>
      <c r="H40" s="1"/>
      <c r="I40" s="1"/>
      <c r="J40" s="1"/>
      <c r="K40" s="1"/>
      <c r="L40" s="1"/>
      <c r="M40" s="1"/>
      <c r="N40" s="1"/>
      <c r="O40" s="1"/>
    </row>
    <row r="41" spans="1:15" ht="14.25" hidden="1">
      <c r="A41" s="1"/>
      <c r="B41" s="1"/>
      <c r="C41" s="1"/>
      <c r="D41" s="1"/>
      <c r="E41" s="1"/>
      <c r="F41" s="1"/>
      <c r="G41" s="1"/>
      <c r="H41" s="1"/>
      <c r="I41" s="1"/>
      <c r="J41" s="1"/>
      <c r="K41" s="1"/>
      <c r="L41" s="1"/>
      <c r="M41" s="1"/>
      <c r="N41" s="1"/>
      <c r="O41" s="1"/>
    </row>
    <row r="42" spans="1:15" ht="14.25" hidden="1">
      <c r="A42" s="1"/>
      <c r="B42" s="1"/>
      <c r="C42" s="1"/>
      <c r="D42" s="17"/>
      <c r="E42" s="1"/>
      <c r="F42" s="1"/>
      <c r="G42" s="1"/>
      <c r="H42" s="1"/>
      <c r="I42" s="1"/>
      <c r="J42" s="1"/>
      <c r="K42" s="1"/>
      <c r="L42" s="1"/>
      <c r="M42" s="1"/>
      <c r="N42" s="1"/>
      <c r="O42" s="1"/>
    </row>
    <row r="43" spans="1:15" ht="14.25" hidden="1">
      <c r="A43" s="1"/>
      <c r="B43" s="1"/>
      <c r="C43" s="1"/>
      <c r="D43" s="1"/>
      <c r="E43" s="1"/>
      <c r="F43" s="1"/>
      <c r="G43" s="1"/>
      <c r="H43" s="1"/>
      <c r="I43" s="1"/>
      <c r="J43" s="1"/>
      <c r="K43" s="1"/>
      <c r="L43" s="1"/>
      <c r="M43" s="1"/>
      <c r="N43" s="1"/>
      <c r="O43" s="1"/>
    </row>
    <row r="44" spans="1:15" ht="14.25" hidden="1">
      <c r="A44" s="1"/>
      <c r="B44" s="1"/>
      <c r="C44" s="1"/>
      <c r="D44" s="1"/>
      <c r="E44" s="1"/>
      <c r="F44" s="1"/>
      <c r="G44" s="1"/>
      <c r="H44" s="1"/>
      <c r="I44" s="1"/>
      <c r="J44" s="1"/>
      <c r="K44" s="1"/>
      <c r="L44" s="1"/>
      <c r="M44" s="1"/>
      <c r="N44" s="1"/>
      <c r="O44" s="1"/>
    </row>
    <row r="45" spans="1:15" ht="14.25" hidden="1">
      <c r="A45" s="1"/>
      <c r="B45" s="1"/>
      <c r="C45" s="1"/>
      <c r="D45" s="1"/>
      <c r="E45" s="1"/>
      <c r="F45" s="1"/>
      <c r="G45" s="1"/>
      <c r="H45" s="1"/>
      <c r="I45" s="1"/>
      <c r="J45" s="1"/>
      <c r="K45" s="1"/>
      <c r="L45" s="1"/>
      <c r="M45" s="1"/>
      <c r="N45" s="1"/>
      <c r="O45" s="1"/>
    </row>
    <row r="46" spans="1:15" ht="14.25" hidden="1">
      <c r="A46" s="1"/>
      <c r="B46" s="1"/>
      <c r="C46" s="1"/>
      <c r="D46" s="1"/>
      <c r="E46" s="1"/>
      <c r="F46" s="1"/>
      <c r="G46" s="1"/>
      <c r="H46" s="1"/>
      <c r="I46" s="1"/>
      <c r="J46" s="1"/>
      <c r="K46" s="1"/>
      <c r="L46" s="1"/>
      <c r="M46" s="1"/>
      <c r="N46" s="1"/>
      <c r="O46" s="1"/>
    </row>
    <row r="47" spans="1:15" ht="14.25" hidden="1">
      <c r="A47" s="1"/>
      <c r="B47" s="1"/>
      <c r="C47" s="1"/>
      <c r="D47" s="1"/>
      <c r="E47" s="1"/>
      <c r="F47" s="1"/>
      <c r="G47" s="1"/>
      <c r="H47" s="1"/>
      <c r="I47" s="1"/>
      <c r="J47" s="1"/>
      <c r="K47" s="1"/>
      <c r="L47" s="1"/>
      <c r="M47" s="1"/>
      <c r="N47" s="1"/>
      <c r="O47" s="1"/>
    </row>
    <row r="48" spans="1:15" ht="14.25" hidden="1">
      <c r="A48" s="1"/>
      <c r="B48" s="1"/>
      <c r="C48" s="1"/>
      <c r="D48" s="1"/>
      <c r="E48" s="1"/>
      <c r="F48" s="1"/>
      <c r="G48" s="1"/>
      <c r="H48" s="1"/>
      <c r="I48" s="1"/>
      <c r="J48" s="1"/>
      <c r="K48" s="1"/>
      <c r="L48" s="1"/>
      <c r="M48" s="1"/>
      <c r="N48" s="1"/>
      <c r="O48" s="1"/>
    </row>
    <row r="49" spans="1:15" ht="14.25" hidden="1">
      <c r="A49" s="1"/>
      <c r="B49" s="1"/>
      <c r="C49" s="1"/>
      <c r="D49" s="1"/>
      <c r="E49" s="1"/>
      <c r="F49" s="1"/>
      <c r="G49" s="1"/>
      <c r="H49" s="1"/>
      <c r="I49" s="1"/>
      <c r="J49" s="1"/>
      <c r="K49" s="1"/>
      <c r="L49" s="1"/>
      <c r="M49" s="1"/>
      <c r="N49" s="1"/>
      <c r="O49" s="1"/>
    </row>
    <row r="50" spans="1:15" ht="14.25" hidden="1">
      <c r="A50" s="1"/>
      <c r="B50" s="1"/>
      <c r="C50" s="1"/>
      <c r="D50" s="1"/>
      <c r="E50" s="1"/>
      <c r="F50" s="1"/>
      <c r="G50" s="1"/>
      <c r="H50" s="1"/>
      <c r="I50" s="1"/>
      <c r="J50" s="1"/>
      <c r="K50" s="1"/>
      <c r="L50" s="1"/>
      <c r="M50" s="1"/>
      <c r="N50" s="1"/>
      <c r="O50" s="1"/>
    </row>
    <row r="51" spans="1:15" ht="14.25" hidden="1">
      <c r="A51" s="1"/>
      <c r="B51" s="1"/>
      <c r="C51" s="1"/>
      <c r="D51" s="1"/>
      <c r="E51" s="1"/>
      <c r="F51" s="1"/>
      <c r="G51" s="1"/>
      <c r="H51" s="1"/>
      <c r="I51" s="1"/>
      <c r="J51" s="1"/>
      <c r="K51" s="1"/>
      <c r="L51" s="1"/>
      <c r="M51" s="1"/>
      <c r="N51" s="1"/>
      <c r="O51" s="1"/>
    </row>
    <row r="52" spans="1:15" ht="14.25" hidden="1">
      <c r="A52" s="1"/>
      <c r="B52" s="1"/>
      <c r="C52" s="1"/>
      <c r="D52" s="1"/>
      <c r="E52" s="1"/>
      <c r="F52" s="1"/>
      <c r="G52" s="1"/>
      <c r="H52" s="1"/>
      <c r="I52" s="1"/>
      <c r="J52" s="1"/>
      <c r="K52" s="1"/>
      <c r="L52" s="1"/>
      <c r="M52" s="1"/>
      <c r="N52" s="1"/>
      <c r="O52" s="1"/>
    </row>
    <row r="53" spans="1:15" ht="14.25" hidden="1">
      <c r="A53" s="1"/>
      <c r="B53" s="1"/>
      <c r="C53" s="1"/>
      <c r="D53" s="1"/>
      <c r="E53" s="1"/>
      <c r="F53" s="1"/>
      <c r="G53" s="1"/>
      <c r="H53" s="1"/>
      <c r="I53" s="1"/>
      <c r="J53" s="1"/>
      <c r="K53" s="1"/>
      <c r="L53" s="1"/>
      <c r="M53" s="1"/>
      <c r="N53" s="1"/>
      <c r="O53" s="1"/>
    </row>
    <row r="54" spans="1:15" ht="14.25" hidden="1">
      <c r="A54" s="1"/>
      <c r="B54" s="1"/>
      <c r="C54" s="1"/>
      <c r="D54" s="1"/>
      <c r="E54" s="1"/>
      <c r="F54" s="1"/>
      <c r="G54" s="1"/>
      <c r="H54" s="1"/>
      <c r="I54" s="1"/>
      <c r="J54" s="1"/>
      <c r="K54" s="1"/>
      <c r="L54" s="1"/>
      <c r="M54" s="1"/>
      <c r="N54" s="1"/>
      <c r="O54" s="1"/>
    </row>
    <row r="55" spans="1:15" ht="14.25" hidden="1">
      <c r="A55" s="1"/>
      <c r="B55" s="1"/>
      <c r="C55" s="1"/>
      <c r="D55" s="1"/>
      <c r="E55" s="1"/>
      <c r="F55" s="1"/>
      <c r="G55" s="1"/>
      <c r="H55" s="1"/>
      <c r="I55" s="1"/>
      <c r="J55" s="1"/>
      <c r="K55" s="1"/>
      <c r="L55" s="1"/>
      <c r="M55" s="1"/>
      <c r="N55" s="1"/>
      <c r="O55" s="1"/>
    </row>
    <row r="56" spans="1:15" ht="14.25" hidden="1">
      <c r="A56" s="1"/>
      <c r="B56" s="1"/>
      <c r="C56" s="1"/>
      <c r="D56" s="1"/>
      <c r="E56" s="1"/>
      <c r="F56" s="1"/>
      <c r="G56" s="1"/>
      <c r="H56" s="1"/>
      <c r="I56" s="1"/>
      <c r="J56" s="1"/>
      <c r="K56" s="1"/>
      <c r="L56" s="1"/>
      <c r="M56" s="1"/>
      <c r="N56" s="1"/>
      <c r="O56" s="1"/>
    </row>
    <row r="57" spans="1:15" ht="14.25" hidden="1">
      <c r="A57" s="1"/>
      <c r="B57" s="1"/>
      <c r="C57" s="1"/>
      <c r="D57" s="1"/>
      <c r="E57" s="1"/>
      <c r="F57" s="1"/>
      <c r="G57" s="1"/>
      <c r="H57" s="1"/>
      <c r="I57" s="1"/>
      <c r="J57" s="1"/>
      <c r="K57" s="1"/>
      <c r="L57" s="1"/>
      <c r="M57" s="1"/>
      <c r="N57" s="1"/>
      <c r="O57" s="1"/>
    </row>
    <row r="58" spans="1:15" ht="14.25" hidden="1">
      <c r="A58" s="1"/>
      <c r="B58" s="1"/>
      <c r="C58" s="1"/>
      <c r="D58" s="1"/>
      <c r="E58" s="1"/>
      <c r="F58" s="1"/>
      <c r="G58" s="1"/>
      <c r="H58" s="1"/>
      <c r="I58" s="1"/>
      <c r="J58" s="1"/>
      <c r="K58" s="1"/>
      <c r="L58" s="1"/>
      <c r="M58" s="1"/>
      <c r="N58" s="1"/>
      <c r="O58" s="1"/>
    </row>
    <row r="59" spans="1:15" ht="14.25" hidden="1">
      <c r="A59" s="1"/>
      <c r="B59" s="1"/>
      <c r="C59" s="1"/>
      <c r="D59" s="1"/>
      <c r="E59" s="1"/>
      <c r="F59" s="1"/>
      <c r="G59" s="1"/>
      <c r="H59" s="1"/>
      <c r="I59" s="1"/>
      <c r="J59" s="1"/>
      <c r="K59" s="1"/>
      <c r="L59" s="1"/>
      <c r="M59" s="1"/>
      <c r="N59" s="1"/>
      <c r="O59" s="1"/>
    </row>
    <row r="60" spans="1:15" ht="14.25" hidden="1">
      <c r="A60" s="1"/>
      <c r="B60" s="1"/>
      <c r="C60" s="1"/>
      <c r="D60" s="1"/>
      <c r="E60" s="1"/>
      <c r="F60" s="1"/>
      <c r="G60" s="1"/>
      <c r="H60" s="1"/>
      <c r="I60" s="1"/>
      <c r="J60" s="1"/>
      <c r="K60" s="1"/>
      <c r="L60" s="1"/>
      <c r="M60" s="1"/>
      <c r="N60" s="1"/>
      <c r="O60" s="1"/>
    </row>
    <row r="61" spans="1:15" ht="14.25" hidden="1">
      <c r="A61" s="1"/>
      <c r="B61" s="1"/>
      <c r="C61" s="1"/>
      <c r="D61" s="1"/>
      <c r="E61" s="1"/>
      <c r="F61" s="1"/>
      <c r="G61" s="1"/>
      <c r="H61" s="1"/>
      <c r="I61" s="1"/>
      <c r="J61" s="1"/>
      <c r="K61" s="1"/>
      <c r="L61" s="1"/>
      <c r="M61" s="1"/>
      <c r="N61" s="1"/>
      <c r="O61" s="1"/>
    </row>
    <row r="62" spans="1:15" ht="14.25" hidden="1">
      <c r="A62" s="1"/>
      <c r="B62" s="1"/>
      <c r="C62" s="1"/>
      <c r="D62" s="1"/>
      <c r="E62" s="1"/>
      <c r="F62" s="1"/>
      <c r="G62" s="1"/>
      <c r="H62" s="1"/>
      <c r="I62" s="1"/>
      <c r="J62" s="1"/>
      <c r="K62" s="1"/>
      <c r="L62" s="1"/>
      <c r="M62" s="1"/>
      <c r="N62" s="1"/>
      <c r="O62" s="1"/>
    </row>
    <row r="63" spans="1:15" ht="14.25" hidden="1">
      <c r="A63" s="1"/>
      <c r="B63" s="1"/>
      <c r="C63" s="1"/>
      <c r="D63" s="1"/>
      <c r="E63" s="1"/>
      <c r="F63" s="1"/>
      <c r="G63" s="1"/>
      <c r="H63" s="1"/>
      <c r="I63" s="1"/>
      <c r="J63" s="1"/>
      <c r="K63" s="1"/>
      <c r="L63" s="1"/>
      <c r="M63" s="1"/>
      <c r="N63" s="1"/>
      <c r="O63" s="1"/>
    </row>
    <row r="64" spans="1:15" ht="14.25" hidden="1">
      <c r="A64" s="1"/>
      <c r="B64" s="1"/>
      <c r="C64" s="1"/>
      <c r="D64" s="1"/>
      <c r="E64" s="1"/>
      <c r="F64" s="1"/>
      <c r="G64" s="1"/>
      <c r="H64" s="1"/>
      <c r="I64" s="1"/>
      <c r="J64" s="1"/>
      <c r="K64" s="1"/>
      <c r="L64" s="1"/>
      <c r="M64" s="1"/>
      <c r="N64" s="1"/>
      <c r="O64" s="1"/>
    </row>
    <row r="65" spans="1:15" ht="14.25" hidden="1">
      <c r="A65" s="1"/>
      <c r="B65" s="1"/>
      <c r="C65" s="1"/>
      <c r="D65" s="1"/>
      <c r="E65" s="1"/>
      <c r="F65" s="1"/>
      <c r="G65" s="1"/>
      <c r="H65" s="1"/>
      <c r="I65" s="1"/>
      <c r="J65" s="1"/>
      <c r="K65" s="1"/>
      <c r="L65" s="1"/>
      <c r="M65" s="1"/>
      <c r="N65" s="1"/>
      <c r="O65" s="1"/>
    </row>
    <row r="66" spans="1:15" ht="14.25" hidden="1">
      <c r="A66" s="1"/>
      <c r="B66" s="1"/>
      <c r="C66" s="1"/>
      <c r="D66" s="1"/>
      <c r="E66" s="1"/>
      <c r="F66" s="1"/>
      <c r="G66" s="1"/>
      <c r="H66" s="1"/>
      <c r="I66" s="1"/>
      <c r="J66" s="1"/>
      <c r="K66" s="1"/>
      <c r="L66" s="1"/>
      <c r="M66" s="1"/>
      <c r="N66" s="1"/>
      <c r="O66" s="1"/>
    </row>
    <row r="67" spans="1:15" ht="14.25" hidden="1">
      <c r="A67" s="1"/>
      <c r="B67" s="1"/>
      <c r="C67" s="1"/>
      <c r="D67" s="1"/>
      <c r="E67" s="1"/>
      <c r="F67" s="1"/>
      <c r="G67" s="1"/>
      <c r="H67" s="1"/>
      <c r="I67" s="1"/>
      <c r="J67" s="1"/>
      <c r="K67" s="1"/>
      <c r="L67" s="1"/>
      <c r="M67" s="1"/>
      <c r="N67" s="1"/>
      <c r="O67" s="1"/>
    </row>
    <row r="68" spans="1:15" ht="14.25" hidden="1">
      <c r="A68" s="1"/>
      <c r="B68" s="1"/>
      <c r="C68" s="1"/>
      <c r="D68" s="1"/>
      <c r="E68" s="1"/>
      <c r="F68" s="1"/>
      <c r="G68" s="1"/>
      <c r="H68" s="1"/>
      <c r="I68" s="1"/>
      <c r="J68" s="1"/>
      <c r="K68" s="1"/>
      <c r="L68" s="1"/>
      <c r="M68" s="1"/>
      <c r="N68" s="1"/>
      <c r="O68" s="1"/>
    </row>
    <row r="69" spans="1:15" ht="14.25" hidden="1">
      <c r="A69" s="1"/>
      <c r="B69" s="1"/>
      <c r="C69" s="1"/>
      <c r="D69" s="1"/>
      <c r="E69" s="1"/>
      <c r="F69" s="1"/>
      <c r="G69" s="1"/>
      <c r="H69" s="1"/>
      <c r="I69" s="1"/>
      <c r="J69" s="1"/>
      <c r="K69" s="1"/>
      <c r="L69" s="1"/>
      <c r="M69" s="1"/>
      <c r="N69" s="1"/>
      <c r="O69" s="1"/>
    </row>
    <row r="70" spans="1:15" ht="14.25" hidden="1">
      <c r="A70" s="1"/>
      <c r="B70" s="1"/>
      <c r="C70" s="1"/>
      <c r="D70" s="1"/>
      <c r="E70" s="1"/>
      <c r="F70" s="1"/>
      <c r="G70" s="1"/>
      <c r="H70" s="1"/>
      <c r="I70" s="1"/>
      <c r="J70" s="1"/>
      <c r="K70" s="1"/>
      <c r="L70" s="1"/>
      <c r="M70" s="1"/>
      <c r="N70" s="1"/>
      <c r="O70" s="1"/>
    </row>
    <row r="71" spans="1:15" ht="14.25" hidden="1">
      <c r="A71" s="1"/>
      <c r="B71" s="1"/>
      <c r="C71" s="1"/>
      <c r="D71" s="1"/>
      <c r="E71" s="1"/>
      <c r="F71" s="1"/>
      <c r="G71" s="1"/>
      <c r="H71" s="1"/>
      <c r="I71" s="1"/>
      <c r="J71" s="1"/>
      <c r="K71" s="1"/>
      <c r="L71" s="1"/>
      <c r="M71" s="1"/>
      <c r="N71" s="1"/>
      <c r="O71" s="1"/>
    </row>
    <row r="72" spans="1:15" ht="14.25" hidden="1">
      <c r="A72" s="1"/>
      <c r="B72" s="1"/>
      <c r="C72" s="1"/>
      <c r="D72" s="1"/>
      <c r="E72" s="1"/>
      <c r="F72" s="1"/>
      <c r="G72" s="1"/>
      <c r="H72" s="1"/>
      <c r="I72" s="1"/>
      <c r="J72" s="1"/>
      <c r="K72" s="1"/>
      <c r="L72" s="1"/>
      <c r="M72" s="1"/>
      <c r="N72" s="1"/>
      <c r="O72" s="1"/>
    </row>
    <row r="73" spans="1:15" ht="14.25" hidden="1">
      <c r="A73" s="1"/>
      <c r="B73" s="1"/>
      <c r="C73" s="1"/>
      <c r="D73" s="1"/>
      <c r="E73" s="1"/>
      <c r="F73" s="1"/>
      <c r="G73" s="1"/>
      <c r="H73" s="1"/>
      <c r="I73" s="1"/>
      <c r="J73" s="1"/>
      <c r="K73" s="1"/>
      <c r="L73" s="1"/>
      <c r="M73" s="1"/>
      <c r="N73" s="1"/>
      <c r="O73" s="1"/>
    </row>
    <row r="74" spans="1:15" ht="14.25" hidden="1">
      <c r="A74" s="1"/>
      <c r="B74" s="1"/>
      <c r="C74" s="1"/>
      <c r="D74" s="1"/>
      <c r="E74" s="1"/>
      <c r="F74" s="1"/>
      <c r="G74" s="1"/>
      <c r="H74" s="1"/>
      <c r="I74" s="1"/>
      <c r="J74" s="1"/>
      <c r="K74" s="1"/>
      <c r="L74" s="1"/>
      <c r="M74" s="1"/>
      <c r="N74" s="1"/>
      <c r="O74" s="1"/>
    </row>
    <row r="75" spans="1:15" ht="14.25" hidden="1">
      <c r="A75" s="1"/>
      <c r="B75" s="1"/>
      <c r="C75" s="1"/>
      <c r="D75" s="1"/>
      <c r="E75" s="1"/>
      <c r="F75" s="1"/>
      <c r="G75" s="1"/>
      <c r="H75" s="1"/>
      <c r="I75" s="1"/>
      <c r="J75" s="1"/>
      <c r="K75" s="1"/>
      <c r="L75" s="1"/>
      <c r="M75" s="1"/>
      <c r="N75" s="1"/>
      <c r="O75" s="1"/>
    </row>
    <row r="76" spans="1:15" ht="14.25" hidden="1">
      <c r="A76" s="1"/>
      <c r="B76" s="1"/>
      <c r="C76" s="1"/>
      <c r="D76" s="1"/>
      <c r="E76" s="1"/>
      <c r="F76" s="1"/>
      <c r="G76" s="1"/>
      <c r="H76" s="1"/>
      <c r="I76" s="1"/>
      <c r="J76" s="1"/>
      <c r="K76" s="1"/>
      <c r="L76" s="1"/>
      <c r="M76" s="1"/>
      <c r="N76" s="1"/>
      <c r="O76" s="1"/>
    </row>
    <row r="77" spans="1:15" ht="14.25" hidden="1">
      <c r="A77" s="1"/>
      <c r="B77" s="1"/>
      <c r="C77" s="1"/>
      <c r="D77" s="1"/>
      <c r="E77" s="1"/>
      <c r="F77" s="1"/>
      <c r="G77" s="1"/>
      <c r="H77" s="1"/>
      <c r="I77" s="1"/>
      <c r="J77" s="1"/>
      <c r="K77" s="1"/>
      <c r="L77" s="1"/>
      <c r="M77" s="1"/>
      <c r="N77" s="1"/>
      <c r="O77" s="1"/>
    </row>
    <row r="78" spans="1:15" ht="14.25" hidden="1">
      <c r="A78" s="1"/>
      <c r="B78" s="1"/>
      <c r="C78" s="1"/>
      <c r="D78" s="1"/>
      <c r="E78" s="1"/>
      <c r="F78" s="1"/>
      <c r="G78" s="1"/>
      <c r="H78" s="1"/>
      <c r="I78" s="1"/>
      <c r="J78" s="1"/>
      <c r="K78" s="1"/>
      <c r="L78" s="1"/>
      <c r="M78" s="1"/>
      <c r="N78" s="1"/>
      <c r="O78" s="1"/>
    </row>
    <row r="79" spans="1:15" ht="14.25" hidden="1">
      <c r="A79" s="1"/>
      <c r="B79" s="1"/>
      <c r="C79" s="1"/>
      <c r="D79" s="1"/>
      <c r="E79" s="1"/>
      <c r="F79" s="1"/>
      <c r="G79" s="1"/>
      <c r="H79" s="1"/>
      <c r="I79" s="1"/>
      <c r="J79" s="1"/>
      <c r="K79" s="1"/>
      <c r="L79" s="1"/>
      <c r="M79" s="1"/>
      <c r="N79" s="1"/>
      <c r="O79" s="1"/>
    </row>
    <row r="80" spans="1:15" ht="14.25" hidden="1">
      <c r="A80" s="1"/>
      <c r="B80" s="1"/>
      <c r="C80" s="1"/>
      <c r="D80" s="1"/>
      <c r="E80" s="1"/>
      <c r="F80" s="1"/>
      <c r="G80" s="1"/>
      <c r="H80" s="1"/>
      <c r="I80" s="1"/>
      <c r="J80" s="1"/>
      <c r="K80" s="1"/>
      <c r="L80" s="1"/>
      <c r="M80" s="1"/>
      <c r="N80" s="1"/>
      <c r="O80" s="1"/>
    </row>
    <row r="81" ht="14.25" hidden="1"/>
    <row r="82" ht="15" thickTop="1">
      <c r="E82" s="398"/>
    </row>
  </sheetData>
  <sheetProtection sheet="1"/>
  <mergeCells count="9">
    <mergeCell ref="A25:I25"/>
    <mergeCell ref="A27:I27"/>
    <mergeCell ref="A29:I29"/>
    <mergeCell ref="A18:I18"/>
    <mergeCell ref="A4:A5"/>
    <mergeCell ref="A3:O3"/>
    <mergeCell ref="E4:O4"/>
    <mergeCell ref="B4:D4"/>
    <mergeCell ref="A12:I12"/>
  </mergeCells>
  <dataValidations count="12">
    <dataValidation allowBlank="1" showErrorMessage="1" sqref="B30 A19"/>
    <dataValidation allowBlank="1" showInputMessage="1" showErrorMessage="1" promptTitle="Necessidade de Capital de Giro" prompt="Será calculada automaticamente. A NCG fornece informações sobre as atividades operacionais, sendo um dos componentes para o cálculo e a análise do Fluxo de Caixa." sqref="A26:O26"/>
    <dataValidation allowBlank="1" showErrorMessage="1" promptTitle="Contas de Capital de Giro" prompt="Informe o saldo das respectivas contas, em cada ano ou período, constantes do Balanço Patrimonial de exercícios passados (HISTÓRICO)" sqref="B22:C22 B20:D20"/>
    <dataValidation allowBlank="1" showInputMessage="1" showErrorMessage="1" promptTitle="Contas de Giro (PROJEÇÕES)" prompt="Os valores serão automaticamente calculados com base nas informações da DRE e nos prazos projetados." sqref="E20:O23"/>
    <dataValidation type="whole" operator="greaterThanOrEqual" allowBlank="1" showInputMessage="1" showErrorMessage="1" promptTitle="Prazo médio de Receb. das Vendas" prompt="Informe os prazos médios projetados para o Recebimento das Vendas." sqref="E14:O14">
      <formula1>0</formula1>
    </dataValidation>
    <dataValidation type="whole" operator="greaterThanOrEqual" allowBlank="1" showInputMessage="1" showErrorMessage="1" promptTitle="Prazo médio de Estocagem" prompt="Informe a projeção para o prazo médio de estocagem." sqref="E15:O15">
      <formula1>0</formula1>
    </dataValidation>
    <dataValidation type="whole" operator="greaterThanOrEqual" allowBlank="1" showInputMessage="1" showErrorMessage="1" promptTitle="Prazo médio de Pagamento" prompt="Informe a projeção para o prazo médio do pagamento aos fornecedores." sqref="E17:I17 E16:O16">
      <formula1>0</formula1>
    </dataValidation>
    <dataValidation type="whole" operator="greaterThanOrEqual" allowBlank="1" showInputMessage="1" showErrorMessage="1" promptTitle="Prazo Obrigações Fiscais" prompt="Informe a projeção para o prazo médio de pagamento das Obrigações Fiscais (recolhimento dos impostos incidentes sobre as vendas)." sqref="J17:O17">
      <formula1>0</formula1>
    </dataValidation>
    <dataValidation allowBlank="1" showInputMessage="1" showErrorMessage="1" prompt="Digite a razão social da sua empresa" sqref="A1"/>
    <dataValidation allowBlank="1" showInputMessage="1" showErrorMessage="1" promptTitle="Prazos do Ciclo Operacional" prompt="Os prazos serão automaticamente calculados nos períodos em Histórico.Nos períodos Projetados os dados precisam ser digitados." sqref="B14:D17"/>
    <dataValidation allowBlank="1" showInputMessage="1" showErrorMessage="1" promptTitle="DRE" prompt="Os valores serão captados da planilha 2 DRE" sqref="B7:O11"/>
    <dataValidation allowBlank="1" showInputMessage="1" showErrorMessage="1" promptTitle="Prazos do Ciclo Operacional" prompt="Os prazos serão automaticamente calculados nos períodos em Histórico. Nos períodos Projetados, os dados precisam ser digitados." sqref="A13"/>
  </dataValidations>
  <printOptions horizontalCentered="1" verticalCentered="1"/>
  <pageMargins left="0.5118110236220472" right="0.5118110236220472" top="0.7874015748031497" bottom="0.7874015748031497" header="0.31496062992125984" footer="0.31496062992125984"/>
  <pageSetup fitToHeight="1" fitToWidth="1" horizontalDpi="600" verticalDpi="600" orientation="landscape" paperSize="9" scale="57" r:id="rId2"/>
  <ignoredErrors>
    <ignoredError sqref="A4 B21:D21 B23:D23 D22" unlockedFormula="1"/>
  </ignoredError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P53"/>
  <sheetViews>
    <sheetView showGridLines="0" workbookViewId="0" topLeftCell="A1">
      <selection activeCell="C15" sqref="C15"/>
    </sheetView>
  </sheetViews>
  <sheetFormatPr defaultColWidth="6.421875" defaultRowHeight="15"/>
  <cols>
    <col min="1" max="1" width="55.7109375" style="18" customWidth="1"/>
    <col min="2" max="2" width="19.140625" style="18" customWidth="1"/>
    <col min="3" max="13" width="12.7109375" style="18" customWidth="1"/>
    <col min="14" max="14" width="3.57421875" style="18" customWidth="1"/>
    <col min="15" max="15" width="25.7109375" style="18" customWidth="1"/>
    <col min="16" max="16" width="12.7109375" style="18" customWidth="1"/>
    <col min="17" max="244" width="9.140625" style="18" customWidth="1"/>
    <col min="245" max="245" width="3.8515625" style="18" customWidth="1"/>
    <col min="246" max="246" width="43.00390625" style="18" customWidth="1"/>
    <col min="247" max="16384" width="6.421875" style="18" customWidth="1"/>
  </cols>
  <sheetData>
    <row r="1" spans="1:13" ht="16.5" thickBot="1" thickTop="1">
      <c r="A1" s="131">
        <f>'1 DRE'!A1</f>
        <v>0</v>
      </c>
      <c r="B1" s="133"/>
      <c r="C1" s="133"/>
      <c r="D1" s="133"/>
      <c r="E1" s="133"/>
      <c r="F1" s="133"/>
      <c r="G1" s="133"/>
      <c r="H1" s="133"/>
      <c r="I1" s="133"/>
      <c r="J1" s="133"/>
      <c r="K1" s="133"/>
      <c r="L1" s="133"/>
      <c r="M1" s="133"/>
    </row>
    <row r="2" spans="1:13" ht="15.75" thickTop="1">
      <c r="A2" s="234" t="s">
        <v>489</v>
      </c>
      <c r="B2" s="235" t="str">
        <f>'1 DRE'!B2</f>
        <v>-</v>
      </c>
      <c r="C2" s="133"/>
      <c r="D2" s="133"/>
      <c r="E2" s="133"/>
      <c r="F2" s="133"/>
      <c r="G2" s="133"/>
      <c r="H2" s="133"/>
      <c r="I2" s="133"/>
      <c r="J2" s="133"/>
      <c r="K2" s="133"/>
      <c r="L2" s="133"/>
      <c r="M2" s="133"/>
    </row>
    <row r="3" spans="1:13" ht="21.75" customHeight="1" thickBot="1">
      <c r="A3" s="476" t="s">
        <v>48</v>
      </c>
      <c r="B3" s="477"/>
      <c r="C3" s="477"/>
      <c r="D3" s="477"/>
      <c r="E3" s="477"/>
      <c r="F3" s="477"/>
      <c r="G3" s="477"/>
      <c r="H3" s="365"/>
      <c r="I3" s="365"/>
      <c r="J3" s="365"/>
      <c r="K3" s="365"/>
      <c r="L3" s="365"/>
      <c r="M3" s="365"/>
    </row>
    <row r="4" spans="1:13" ht="30" customHeight="1" thickBot="1" thickTop="1">
      <c r="A4" s="457" t="str">
        <f>'1 DRE'!A4:A6</f>
        <v>Valores em (especificar unidade)</v>
      </c>
      <c r="B4" s="399" t="s">
        <v>874</v>
      </c>
      <c r="C4" s="485" t="s">
        <v>2</v>
      </c>
      <c r="D4" s="486"/>
      <c r="E4" s="486"/>
      <c r="F4" s="486"/>
      <c r="G4" s="486"/>
      <c r="H4" s="486"/>
      <c r="I4" s="486"/>
      <c r="J4" s="486"/>
      <c r="K4" s="486"/>
      <c r="L4" s="486"/>
      <c r="M4" s="486"/>
    </row>
    <row r="5" spans="1:13" s="19" customFormat="1" ht="16.5" thickBot="1" thickTop="1">
      <c r="A5" s="481"/>
      <c r="B5" s="400" t="str">
        <f>'1 DRE'!D6</f>
        <v>Ano 3</v>
      </c>
      <c r="C5" s="88" t="str">
        <f>'1 DRE'!E6</f>
        <v>Ano 1</v>
      </c>
      <c r="D5" s="88" t="str">
        <f>'1 DRE'!F6</f>
        <v>Ano 2</v>
      </c>
      <c r="E5" s="88" t="str">
        <f>'1 DRE'!G6</f>
        <v>Ano 3</v>
      </c>
      <c r="F5" s="88" t="str">
        <f>'1 DRE'!H6</f>
        <v>Ano 4</v>
      </c>
      <c r="G5" s="88" t="str">
        <f>'1 DRE'!I6</f>
        <v>Ano 5</v>
      </c>
      <c r="H5" s="88" t="str">
        <f>'1 DRE'!J6</f>
        <v>Ano 6</v>
      </c>
      <c r="I5" s="88" t="str">
        <f>'1 DRE'!K6</f>
        <v>Ano 7</v>
      </c>
      <c r="J5" s="88" t="str">
        <f>'1 DRE'!L6</f>
        <v>Ano 8</v>
      </c>
      <c r="K5" s="88" t="str">
        <f>'1 DRE'!M6</f>
        <v>Ano 9</v>
      </c>
      <c r="L5" s="88" t="str">
        <f>'1 DRE'!N6</f>
        <v>Ano 10</v>
      </c>
      <c r="M5" s="88" t="str">
        <f>'1 DRE'!O6</f>
        <v>Ano 11</v>
      </c>
    </row>
    <row r="6" spans="1:13" s="19" customFormat="1" ht="16.5" thickBot="1" thickTop="1">
      <c r="A6" s="270" t="s">
        <v>62</v>
      </c>
      <c r="B6" s="8"/>
      <c r="C6" s="8"/>
      <c r="D6" s="8"/>
      <c r="E6" s="8"/>
      <c r="F6" s="8"/>
      <c r="G6" s="8"/>
      <c r="H6" s="8"/>
      <c r="I6" s="8"/>
      <c r="J6" s="8"/>
      <c r="K6" s="8"/>
      <c r="L6" s="8"/>
      <c r="M6" s="8"/>
    </row>
    <row r="7" spans="1:13" s="19" customFormat="1" ht="16.5" thickBot="1" thickTop="1">
      <c r="A7" s="5" t="s">
        <v>297</v>
      </c>
      <c r="B7" s="10"/>
      <c r="C7" s="109"/>
      <c r="D7" s="109"/>
      <c r="E7" s="109"/>
      <c r="F7" s="109"/>
      <c r="G7" s="109"/>
      <c r="H7" s="109"/>
      <c r="I7" s="109"/>
      <c r="J7" s="109"/>
      <c r="K7" s="109"/>
      <c r="L7" s="109"/>
      <c r="M7" s="109"/>
    </row>
    <row r="8" spans="1:13" s="19" customFormat="1" ht="6" customHeight="1" thickBot="1" thickTop="1">
      <c r="A8" s="473"/>
      <c r="B8" s="474"/>
      <c r="C8" s="474"/>
      <c r="D8" s="474"/>
      <c r="E8" s="474"/>
      <c r="F8" s="474"/>
      <c r="G8" s="475"/>
      <c r="H8" s="69"/>
      <c r="I8" s="69"/>
      <c r="J8" s="69"/>
      <c r="K8" s="69"/>
      <c r="L8" s="70"/>
      <c r="M8" s="70"/>
    </row>
    <row r="9" spans="1:13" s="19" customFormat="1" ht="16.5" thickBot="1" thickTop="1">
      <c r="A9" s="6" t="s">
        <v>236</v>
      </c>
      <c r="B9" s="221">
        <f>SUM(B10:B11)</f>
        <v>0</v>
      </c>
      <c r="C9" s="20"/>
      <c r="D9" s="20"/>
      <c r="E9" s="20"/>
      <c r="F9" s="20"/>
      <c r="G9" s="20"/>
      <c r="H9" s="20"/>
      <c r="I9" s="20"/>
      <c r="J9" s="20"/>
      <c r="K9" s="20"/>
      <c r="L9" s="20"/>
      <c r="M9" s="20"/>
    </row>
    <row r="10" spans="1:13" s="19" customFormat="1" ht="16.5" thickBot="1" thickTop="1">
      <c r="A10" s="14" t="s">
        <v>49</v>
      </c>
      <c r="B10" s="59">
        <f>'2 BP'!D36</f>
        <v>0</v>
      </c>
      <c r="C10" s="20"/>
      <c r="D10" s="20"/>
      <c r="E10" s="20"/>
      <c r="F10" s="20"/>
      <c r="G10" s="20"/>
      <c r="H10" s="20"/>
      <c r="I10" s="20"/>
      <c r="J10" s="20"/>
      <c r="K10" s="20"/>
      <c r="L10" s="20"/>
      <c r="M10" s="20"/>
    </row>
    <row r="11" spans="1:13" s="19" customFormat="1" ht="16.5" thickBot="1" thickTop="1">
      <c r="A11" s="14" t="s">
        <v>50</v>
      </c>
      <c r="B11" s="59">
        <f>'2 BP'!D46</f>
        <v>0</v>
      </c>
      <c r="C11" s="20"/>
      <c r="D11" s="20"/>
      <c r="E11" s="20"/>
      <c r="F11" s="20"/>
      <c r="G11" s="20"/>
      <c r="H11" s="20"/>
      <c r="I11" s="20"/>
      <c r="J11" s="20"/>
      <c r="K11" s="20"/>
      <c r="L11" s="20"/>
      <c r="M11" s="20"/>
    </row>
    <row r="12" spans="1:13" s="19" customFormat="1" ht="16.5" thickBot="1" thickTop="1">
      <c r="A12" s="14" t="s">
        <v>831</v>
      </c>
      <c r="B12" s="108"/>
      <c r="C12" s="59"/>
      <c r="D12" s="238"/>
      <c r="E12" s="238"/>
      <c r="F12" s="238"/>
      <c r="G12" s="238"/>
      <c r="H12" s="238"/>
      <c r="I12" s="238"/>
      <c r="J12" s="238"/>
      <c r="K12" s="238"/>
      <c r="L12" s="238"/>
      <c r="M12" s="238"/>
    </row>
    <row r="13" spans="1:16" s="19" customFormat="1" ht="16.5" thickBot="1" thickTop="1">
      <c r="A13" s="14" t="s">
        <v>832</v>
      </c>
      <c r="B13" s="108"/>
      <c r="C13" s="59"/>
      <c r="D13" s="238"/>
      <c r="E13" s="238"/>
      <c r="F13" s="238"/>
      <c r="G13" s="238"/>
      <c r="H13" s="238"/>
      <c r="I13" s="238"/>
      <c r="J13" s="238"/>
      <c r="K13" s="238"/>
      <c r="L13" s="238"/>
      <c r="M13" s="238"/>
      <c r="O13" s="241" t="s">
        <v>266</v>
      </c>
      <c r="P13" s="242">
        <f>B9+C12+C13</f>
        <v>0</v>
      </c>
    </row>
    <row r="14" spans="1:16" s="19" customFormat="1" ht="16.5" thickBot="1" thickTop="1">
      <c r="A14" s="21" t="s">
        <v>51</v>
      </c>
      <c r="B14" s="8"/>
      <c r="C14" s="59"/>
      <c r="D14" s="59"/>
      <c r="E14" s="59"/>
      <c r="F14" s="59"/>
      <c r="G14" s="59"/>
      <c r="H14" s="59"/>
      <c r="I14" s="59"/>
      <c r="J14" s="59"/>
      <c r="K14" s="59"/>
      <c r="L14" s="59"/>
      <c r="M14" s="59"/>
      <c r="O14" s="241" t="s">
        <v>265</v>
      </c>
      <c r="P14" s="242">
        <f>SUM(C14:M14)</f>
        <v>0</v>
      </c>
    </row>
    <row r="15" spans="1:16" s="19" customFormat="1" ht="16.5" thickBot="1" thickTop="1">
      <c r="A15" s="21" t="s">
        <v>56</v>
      </c>
      <c r="B15" s="8"/>
      <c r="C15" s="59">
        <f>(B9+C12+C13)*C7</f>
        <v>0</v>
      </c>
      <c r="D15" s="59">
        <f>C16*D7</f>
        <v>0</v>
      </c>
      <c r="E15" s="59">
        <f aca="true" t="shared" si="0" ref="E15:M15">D16*E7</f>
        <v>0</v>
      </c>
      <c r="F15" s="59">
        <f t="shared" si="0"/>
        <v>0</v>
      </c>
      <c r="G15" s="59">
        <f t="shared" si="0"/>
        <v>0</v>
      </c>
      <c r="H15" s="59">
        <f t="shared" si="0"/>
        <v>0</v>
      </c>
      <c r="I15" s="59">
        <f t="shared" si="0"/>
        <v>0</v>
      </c>
      <c r="J15" s="59">
        <f t="shared" si="0"/>
        <v>0</v>
      </c>
      <c r="K15" s="59">
        <f t="shared" si="0"/>
        <v>0</v>
      </c>
      <c r="L15" s="59">
        <f t="shared" si="0"/>
        <v>0</v>
      </c>
      <c r="M15" s="59">
        <f t="shared" si="0"/>
        <v>0</v>
      </c>
      <c r="O15" s="243"/>
      <c r="P15" s="244" t="str">
        <f>IF(P13=P14,"0","VERIFICAR")</f>
        <v>0</v>
      </c>
    </row>
    <row r="16" spans="1:16" s="19" customFormat="1" ht="16.5" thickBot="1" thickTop="1">
      <c r="A16" s="21" t="s">
        <v>830</v>
      </c>
      <c r="B16" s="8"/>
      <c r="C16" s="115">
        <f>B9+C12+C13-C14</f>
        <v>0</v>
      </c>
      <c r="D16" s="115">
        <f>C16-D14</f>
        <v>0</v>
      </c>
      <c r="E16" s="115">
        <f aca="true" t="shared" si="1" ref="E16:M16">D16-E14</f>
        <v>0</v>
      </c>
      <c r="F16" s="115">
        <f t="shared" si="1"/>
        <v>0</v>
      </c>
      <c r="G16" s="115">
        <f t="shared" si="1"/>
        <v>0</v>
      </c>
      <c r="H16" s="115">
        <f t="shared" si="1"/>
        <v>0</v>
      </c>
      <c r="I16" s="115">
        <f t="shared" si="1"/>
        <v>0</v>
      </c>
      <c r="J16" s="115">
        <f t="shared" si="1"/>
        <v>0</v>
      </c>
      <c r="K16" s="115">
        <f t="shared" si="1"/>
        <v>0</v>
      </c>
      <c r="L16" s="115">
        <f t="shared" si="1"/>
        <v>0</v>
      </c>
      <c r="M16" s="115">
        <f t="shared" si="1"/>
        <v>0</v>
      </c>
      <c r="O16" s="243">
        <f>IF(P13=P14,"","DIFERENÇA")</f>
      </c>
      <c r="P16" s="245">
        <f>P14-P13</f>
        <v>0</v>
      </c>
    </row>
    <row r="17" spans="1:16" s="19" customFormat="1" ht="16.5" thickBot="1" thickTop="1">
      <c r="A17" s="21" t="s">
        <v>833</v>
      </c>
      <c r="B17" s="8"/>
      <c r="C17" s="115">
        <f>D14</f>
        <v>0</v>
      </c>
      <c r="D17" s="115">
        <f>E14</f>
        <v>0</v>
      </c>
      <c r="E17" s="115">
        <f aca="true" t="shared" si="2" ref="E17:M17">F14</f>
        <v>0</v>
      </c>
      <c r="F17" s="115">
        <f t="shared" si="2"/>
        <v>0</v>
      </c>
      <c r="G17" s="115">
        <f t="shared" si="2"/>
        <v>0</v>
      </c>
      <c r="H17" s="115">
        <f t="shared" si="2"/>
        <v>0</v>
      </c>
      <c r="I17" s="115">
        <f t="shared" si="2"/>
        <v>0</v>
      </c>
      <c r="J17" s="115">
        <f t="shared" si="2"/>
        <v>0</v>
      </c>
      <c r="K17" s="115">
        <f>L14</f>
        <v>0</v>
      </c>
      <c r="L17" s="115">
        <f t="shared" si="2"/>
        <v>0</v>
      </c>
      <c r="M17" s="115">
        <f t="shared" si="2"/>
        <v>0</v>
      </c>
      <c r="O17" s="243"/>
      <c r="P17" s="243"/>
    </row>
    <row r="18" spans="1:16" s="19" customFormat="1" ht="16.5" thickBot="1" thickTop="1">
      <c r="A18" s="21" t="s">
        <v>834</v>
      </c>
      <c r="B18" s="8"/>
      <c r="C18" s="115">
        <f>C16-C17</f>
        <v>0</v>
      </c>
      <c r="D18" s="115">
        <f>D16-D17</f>
        <v>0</v>
      </c>
      <c r="E18" s="115">
        <f aca="true" t="shared" si="3" ref="E18:L18">E16-E17</f>
        <v>0</v>
      </c>
      <c r="F18" s="115">
        <f t="shared" si="3"/>
        <v>0</v>
      </c>
      <c r="G18" s="115">
        <f t="shared" si="3"/>
        <v>0</v>
      </c>
      <c r="H18" s="115">
        <f t="shared" si="3"/>
        <v>0</v>
      </c>
      <c r="I18" s="115">
        <f t="shared" si="3"/>
        <v>0</v>
      </c>
      <c r="J18" s="115">
        <f t="shared" si="3"/>
        <v>0</v>
      </c>
      <c r="K18" s="115">
        <f t="shared" si="3"/>
        <v>0</v>
      </c>
      <c r="L18" s="115">
        <f t="shared" si="3"/>
        <v>0</v>
      </c>
      <c r="M18" s="115">
        <f>M16-M17</f>
        <v>0</v>
      </c>
      <c r="O18" s="243"/>
      <c r="P18" s="243"/>
    </row>
    <row r="19" spans="1:16" s="19" customFormat="1" ht="16.5" thickBot="1" thickTop="1">
      <c r="A19" s="21"/>
      <c r="B19" s="8"/>
      <c r="C19" s="8"/>
      <c r="D19" s="8"/>
      <c r="E19" s="8"/>
      <c r="F19" s="8"/>
      <c r="G19" s="8"/>
      <c r="H19" s="8"/>
      <c r="I19" s="8"/>
      <c r="J19" s="8"/>
      <c r="K19" s="8"/>
      <c r="L19" s="8"/>
      <c r="M19" s="8"/>
      <c r="O19" s="246"/>
      <c r="P19" s="246"/>
    </row>
    <row r="20" spans="1:16" s="19" customFormat="1" ht="6" customHeight="1" thickBot="1" thickTop="1">
      <c r="A20" s="482"/>
      <c r="B20" s="483"/>
      <c r="C20" s="483"/>
      <c r="D20" s="483"/>
      <c r="E20" s="483"/>
      <c r="F20" s="483"/>
      <c r="G20" s="484"/>
      <c r="H20" s="110"/>
      <c r="I20" s="110"/>
      <c r="J20" s="110"/>
      <c r="K20" s="110"/>
      <c r="L20" s="111"/>
      <c r="M20" s="111"/>
      <c r="O20" s="243"/>
      <c r="P20" s="243"/>
    </row>
    <row r="21" spans="1:16" s="19" customFormat="1" ht="6" customHeight="1" thickBot="1" thickTop="1">
      <c r="A21" s="6"/>
      <c r="B21" s="11"/>
      <c r="C21" s="11"/>
      <c r="D21" s="11"/>
      <c r="E21" s="11"/>
      <c r="F21" s="11"/>
      <c r="G21" s="11"/>
      <c r="H21" s="11"/>
      <c r="I21" s="11"/>
      <c r="J21" s="11"/>
      <c r="K21" s="11"/>
      <c r="L21" s="11"/>
      <c r="M21" s="11"/>
      <c r="O21" s="243"/>
      <c r="P21" s="243"/>
    </row>
    <row r="22" spans="1:16" s="19" customFormat="1" ht="16.5" customHeight="1" thickBot="1" thickTop="1">
      <c r="A22" s="271" t="s">
        <v>52</v>
      </c>
      <c r="B22" s="11"/>
      <c r="C22" s="11"/>
      <c r="D22" s="11"/>
      <c r="E22" s="11"/>
      <c r="F22" s="11"/>
      <c r="G22" s="11"/>
      <c r="H22" s="11"/>
      <c r="I22" s="11"/>
      <c r="J22" s="11"/>
      <c r="K22" s="11"/>
      <c r="L22" s="11"/>
      <c r="M22" s="11"/>
      <c r="O22" s="243"/>
      <c r="P22" s="243"/>
    </row>
    <row r="23" spans="1:16" s="19" customFormat="1" ht="16.5" thickBot="1" thickTop="1">
      <c r="A23" s="5" t="s">
        <v>297</v>
      </c>
      <c r="B23" s="11"/>
      <c r="C23" s="109"/>
      <c r="D23" s="109"/>
      <c r="E23" s="109"/>
      <c r="F23" s="109"/>
      <c r="G23" s="109"/>
      <c r="H23" s="109"/>
      <c r="I23" s="109"/>
      <c r="J23" s="109"/>
      <c r="K23" s="109"/>
      <c r="L23" s="109"/>
      <c r="M23" s="109"/>
      <c r="O23" s="243"/>
      <c r="P23" s="243"/>
    </row>
    <row r="24" spans="1:16" s="19" customFormat="1" ht="6" customHeight="1" thickBot="1" thickTop="1">
      <c r="A24" s="473"/>
      <c r="B24" s="474"/>
      <c r="C24" s="474"/>
      <c r="D24" s="474"/>
      <c r="E24" s="474"/>
      <c r="F24" s="474"/>
      <c r="G24" s="475"/>
      <c r="H24" s="69"/>
      <c r="I24" s="69"/>
      <c r="J24" s="69"/>
      <c r="K24" s="69"/>
      <c r="L24" s="70"/>
      <c r="M24" s="70"/>
      <c r="O24" s="243"/>
      <c r="P24" s="243"/>
    </row>
    <row r="25" spans="1:16" s="19" customFormat="1" ht="16.5" thickBot="1" thickTop="1">
      <c r="A25" s="14" t="s">
        <v>53</v>
      </c>
      <c r="B25" s="11"/>
      <c r="C25" s="59"/>
      <c r="D25" s="59"/>
      <c r="E25" s="59"/>
      <c r="F25" s="59"/>
      <c r="G25" s="59"/>
      <c r="H25" s="59"/>
      <c r="I25" s="59"/>
      <c r="J25" s="59"/>
      <c r="K25" s="59"/>
      <c r="L25" s="59"/>
      <c r="M25" s="59"/>
      <c r="O25" s="241" t="s">
        <v>267</v>
      </c>
      <c r="P25" s="242">
        <f>(ROUND(SUM(C25:M25),0))</f>
        <v>0</v>
      </c>
    </row>
    <row r="26" spans="1:16" s="19" customFormat="1" ht="16.5" thickBot="1" thickTop="1">
      <c r="A26" s="21" t="s">
        <v>51</v>
      </c>
      <c r="B26" s="11"/>
      <c r="C26" s="59"/>
      <c r="D26" s="59"/>
      <c r="E26" s="59"/>
      <c r="F26" s="59"/>
      <c r="G26" s="59"/>
      <c r="H26" s="59"/>
      <c r="I26" s="59"/>
      <c r="J26" s="59"/>
      <c r="K26" s="59"/>
      <c r="L26" s="59"/>
      <c r="M26" s="59"/>
      <c r="O26" s="241" t="s">
        <v>265</v>
      </c>
      <c r="P26" s="242">
        <f>(ROUND(SUM(C26:M26),0))</f>
        <v>0</v>
      </c>
    </row>
    <row r="27" spans="1:16" s="19" customFormat="1" ht="16.5" thickBot="1" thickTop="1">
      <c r="A27" s="21" t="s">
        <v>56</v>
      </c>
      <c r="B27" s="11"/>
      <c r="C27" s="59"/>
      <c r="D27" s="59"/>
      <c r="E27" s="59"/>
      <c r="F27" s="59"/>
      <c r="G27" s="59"/>
      <c r="H27" s="59"/>
      <c r="I27" s="59"/>
      <c r="J27" s="59"/>
      <c r="K27" s="59"/>
      <c r="L27" s="59"/>
      <c r="M27" s="59"/>
      <c r="P27" s="244" t="str">
        <f>IF(P25=P26,"0","VERIFICAR")</f>
        <v>0</v>
      </c>
    </row>
    <row r="28" spans="1:16" s="19" customFormat="1" ht="16.5" thickBot="1" thickTop="1">
      <c r="A28" s="21" t="s">
        <v>830</v>
      </c>
      <c r="B28" s="11"/>
      <c r="C28" s="114">
        <f>C25-C26</f>
        <v>0</v>
      </c>
      <c r="D28" s="114">
        <f>C28+D25-D26</f>
        <v>0</v>
      </c>
      <c r="E28" s="114">
        <f aca="true" t="shared" si="4" ref="E28:M28">D28+E25-E26</f>
        <v>0</v>
      </c>
      <c r="F28" s="114">
        <f t="shared" si="4"/>
        <v>0</v>
      </c>
      <c r="G28" s="114">
        <f t="shared" si="4"/>
        <v>0</v>
      </c>
      <c r="H28" s="114">
        <f t="shared" si="4"/>
        <v>0</v>
      </c>
      <c r="I28" s="114">
        <f t="shared" si="4"/>
        <v>0</v>
      </c>
      <c r="J28" s="114">
        <f t="shared" si="4"/>
        <v>0</v>
      </c>
      <c r="K28" s="114">
        <f t="shared" si="4"/>
        <v>0</v>
      </c>
      <c r="L28" s="114">
        <f t="shared" si="4"/>
        <v>0</v>
      </c>
      <c r="M28" s="114">
        <f t="shared" si="4"/>
        <v>0</v>
      </c>
      <c r="O28" s="243">
        <f>IF(P25=P26,"","DIFERENÇA")</f>
      </c>
      <c r="P28" s="371">
        <f>P26-P25</f>
        <v>0</v>
      </c>
    </row>
    <row r="29" spans="1:13" s="19" customFormat="1" ht="16.5" thickBot="1" thickTop="1">
      <c r="A29" s="21" t="s">
        <v>833</v>
      </c>
      <c r="B29" s="11"/>
      <c r="C29" s="114">
        <f>D26</f>
        <v>0</v>
      </c>
      <c r="D29" s="114">
        <f aca="true" t="shared" si="5" ref="D29:M29">E26</f>
        <v>0</v>
      </c>
      <c r="E29" s="114">
        <f t="shared" si="5"/>
        <v>0</v>
      </c>
      <c r="F29" s="114">
        <f t="shared" si="5"/>
        <v>0</v>
      </c>
      <c r="G29" s="114">
        <f t="shared" si="5"/>
        <v>0</v>
      </c>
      <c r="H29" s="114">
        <f t="shared" si="5"/>
        <v>0</v>
      </c>
      <c r="I29" s="114">
        <f t="shared" si="5"/>
        <v>0</v>
      </c>
      <c r="J29" s="114">
        <f t="shared" si="5"/>
        <v>0</v>
      </c>
      <c r="K29" s="114">
        <f t="shared" si="5"/>
        <v>0</v>
      </c>
      <c r="L29" s="114">
        <f t="shared" si="5"/>
        <v>0</v>
      </c>
      <c r="M29" s="114">
        <f t="shared" si="5"/>
        <v>0</v>
      </c>
    </row>
    <row r="30" spans="1:13" s="19" customFormat="1" ht="16.5" thickBot="1" thickTop="1">
      <c r="A30" s="21" t="s">
        <v>834</v>
      </c>
      <c r="B30" s="11"/>
      <c r="C30" s="114">
        <f>C28-C29</f>
        <v>0</v>
      </c>
      <c r="D30" s="114">
        <f aca="true" t="shared" si="6" ref="D30:M30">D28-D29</f>
        <v>0</v>
      </c>
      <c r="E30" s="114">
        <f t="shared" si="6"/>
        <v>0</v>
      </c>
      <c r="F30" s="114">
        <f t="shared" si="6"/>
        <v>0</v>
      </c>
      <c r="G30" s="114">
        <f t="shared" si="6"/>
        <v>0</v>
      </c>
      <c r="H30" s="114">
        <f t="shared" si="6"/>
        <v>0</v>
      </c>
      <c r="I30" s="114">
        <f t="shared" si="6"/>
        <v>0</v>
      </c>
      <c r="J30" s="114">
        <f t="shared" si="6"/>
        <v>0</v>
      </c>
      <c r="K30" s="114">
        <f t="shared" si="6"/>
        <v>0</v>
      </c>
      <c r="L30" s="114">
        <f t="shared" si="6"/>
        <v>0</v>
      </c>
      <c r="M30" s="114">
        <f t="shared" si="6"/>
        <v>0</v>
      </c>
    </row>
    <row r="31" spans="1:13" s="19" customFormat="1" ht="16.5" thickBot="1" thickTop="1">
      <c r="A31" s="6"/>
      <c r="B31" s="9"/>
      <c r="C31" s="9"/>
      <c r="D31" s="9"/>
      <c r="E31" s="9"/>
      <c r="F31" s="9"/>
      <c r="G31" s="9"/>
      <c r="H31" s="9"/>
      <c r="I31" s="9"/>
      <c r="J31" s="9"/>
      <c r="K31" s="9"/>
      <c r="L31" s="9"/>
      <c r="M31" s="9"/>
    </row>
    <row r="32" spans="1:13" s="19" customFormat="1" ht="6" customHeight="1" thickTop="1">
      <c r="A32" s="18"/>
      <c r="B32" s="18"/>
      <c r="C32" s="18"/>
      <c r="D32" s="18"/>
      <c r="E32" s="18"/>
      <c r="F32" s="18"/>
      <c r="G32" s="18"/>
      <c r="H32" s="110"/>
      <c r="I32" s="110"/>
      <c r="J32" s="110"/>
      <c r="K32" s="110"/>
      <c r="L32" s="110"/>
      <c r="M32" s="110"/>
    </row>
    <row r="33" spans="1:13" s="19" customFormat="1" ht="6" customHeight="1">
      <c r="A33" s="18"/>
      <c r="B33" s="18"/>
      <c r="C33" s="18"/>
      <c r="D33" s="18"/>
      <c r="E33" s="18"/>
      <c r="F33" s="18"/>
      <c r="G33" s="18"/>
      <c r="H33" s="18"/>
      <c r="I33" s="18"/>
      <c r="J33" s="18"/>
      <c r="K33" s="18"/>
      <c r="L33" s="18"/>
      <c r="M33" s="18"/>
    </row>
    <row r="34" spans="1:13" s="19" customFormat="1" ht="15">
      <c r="A34" s="18"/>
      <c r="B34" s="18"/>
      <c r="C34" s="18"/>
      <c r="D34" s="18"/>
      <c r="E34" s="18"/>
      <c r="F34" s="18"/>
      <c r="G34" s="18"/>
      <c r="H34" s="18"/>
      <c r="I34" s="18"/>
      <c r="J34" s="18"/>
      <c r="K34" s="18"/>
      <c r="L34" s="18"/>
      <c r="M34" s="18"/>
    </row>
    <row r="35" spans="1:13" s="19" customFormat="1" ht="15">
      <c r="A35" s="18"/>
      <c r="B35" s="18"/>
      <c r="C35" s="18"/>
      <c r="D35" s="18"/>
      <c r="E35" s="18"/>
      <c r="F35" s="18"/>
      <c r="G35" s="18"/>
      <c r="H35" s="18"/>
      <c r="I35" s="18"/>
      <c r="J35" s="18"/>
      <c r="K35" s="18"/>
      <c r="L35" s="18"/>
      <c r="M35" s="18"/>
    </row>
    <row r="36" spans="1:13" s="19" customFormat="1" ht="15">
      <c r="A36" s="18"/>
      <c r="B36" s="18"/>
      <c r="C36" s="18"/>
      <c r="D36" s="18"/>
      <c r="E36" s="18"/>
      <c r="F36" s="18"/>
      <c r="G36" s="18"/>
      <c r="H36" s="18"/>
      <c r="I36" s="18"/>
      <c r="J36" s="18"/>
      <c r="K36" s="18"/>
      <c r="L36" s="18"/>
      <c r="M36" s="18"/>
    </row>
    <row r="37" spans="1:13" s="19" customFormat="1" ht="15">
      <c r="A37" s="18"/>
      <c r="B37" s="18"/>
      <c r="C37" s="18"/>
      <c r="D37" s="18"/>
      <c r="E37" s="18"/>
      <c r="F37" s="18"/>
      <c r="G37" s="18"/>
      <c r="H37" s="18"/>
      <c r="I37" s="18"/>
      <c r="J37" s="18"/>
      <c r="K37" s="18"/>
      <c r="L37" s="18"/>
      <c r="M37" s="18"/>
    </row>
    <row r="38" spans="1:13" s="19" customFormat="1" ht="15">
      <c r="A38" s="18"/>
      <c r="B38" s="18"/>
      <c r="C38" s="18"/>
      <c r="D38" s="18"/>
      <c r="E38" s="18"/>
      <c r="F38" s="18"/>
      <c r="G38" s="18"/>
      <c r="H38" s="18"/>
      <c r="I38" s="18"/>
      <c r="J38" s="18"/>
      <c r="K38" s="18"/>
      <c r="L38" s="18"/>
      <c r="M38" s="18"/>
    </row>
    <row r="39" spans="1:13" s="19" customFormat="1" ht="15">
      <c r="A39" s="18"/>
      <c r="B39" s="18"/>
      <c r="C39" s="18"/>
      <c r="D39" s="18"/>
      <c r="E39" s="18"/>
      <c r="F39" s="18"/>
      <c r="G39" s="18"/>
      <c r="H39" s="18"/>
      <c r="I39" s="18"/>
      <c r="J39" s="18"/>
      <c r="K39" s="18"/>
      <c r="L39" s="18"/>
      <c r="M39" s="18"/>
    </row>
    <row r="40" spans="1:13" s="19" customFormat="1" ht="15">
      <c r="A40" s="18"/>
      <c r="B40" s="18"/>
      <c r="C40" s="18"/>
      <c r="D40" s="18"/>
      <c r="E40" s="18"/>
      <c r="F40" s="18"/>
      <c r="G40" s="18"/>
      <c r="H40" s="18"/>
      <c r="I40" s="18"/>
      <c r="J40" s="18"/>
      <c r="K40" s="18"/>
      <c r="L40" s="18"/>
      <c r="M40" s="18"/>
    </row>
    <row r="41" spans="1:13" s="19" customFormat="1" ht="15">
      <c r="A41" s="18"/>
      <c r="B41" s="18"/>
      <c r="C41" s="18"/>
      <c r="D41" s="18"/>
      <c r="E41" s="18"/>
      <c r="F41" s="18"/>
      <c r="G41" s="18"/>
      <c r="H41" s="18"/>
      <c r="I41" s="18"/>
      <c r="J41" s="18"/>
      <c r="K41" s="18"/>
      <c r="L41" s="18"/>
      <c r="M41" s="18"/>
    </row>
    <row r="42" spans="1:13" s="19" customFormat="1" ht="15">
      <c r="A42" s="18"/>
      <c r="B42" s="18"/>
      <c r="C42" s="18"/>
      <c r="D42" s="18"/>
      <c r="E42" s="18"/>
      <c r="F42" s="18"/>
      <c r="G42" s="18"/>
      <c r="H42" s="18"/>
      <c r="I42" s="18"/>
      <c r="J42" s="18"/>
      <c r="K42" s="18"/>
      <c r="L42" s="18"/>
      <c r="M42" s="18"/>
    </row>
    <row r="43" spans="1:13" s="19" customFormat="1" ht="6" customHeight="1">
      <c r="A43" s="18"/>
      <c r="B43" s="18"/>
      <c r="C43" s="18"/>
      <c r="D43" s="18"/>
      <c r="E43" s="18"/>
      <c r="F43" s="18"/>
      <c r="G43" s="18"/>
      <c r="H43" s="18"/>
      <c r="I43" s="18"/>
      <c r="J43" s="18"/>
      <c r="K43" s="18"/>
      <c r="L43" s="18"/>
      <c r="M43" s="18"/>
    </row>
    <row r="44" spans="1:13" s="19" customFormat="1" ht="6" customHeight="1">
      <c r="A44" s="18"/>
      <c r="B44" s="18"/>
      <c r="C44" s="18"/>
      <c r="D44" s="18"/>
      <c r="E44" s="18"/>
      <c r="F44" s="18"/>
      <c r="G44" s="18"/>
      <c r="H44" s="18"/>
      <c r="I44" s="18"/>
      <c r="J44" s="18"/>
      <c r="K44" s="18"/>
      <c r="L44" s="18"/>
      <c r="M44" s="18"/>
    </row>
    <row r="45" spans="1:13" s="19" customFormat="1" ht="15">
      <c r="A45" s="18"/>
      <c r="B45" s="18"/>
      <c r="C45" s="18"/>
      <c r="D45" s="18"/>
      <c r="E45" s="18"/>
      <c r="F45" s="18"/>
      <c r="G45" s="18"/>
      <c r="H45" s="18"/>
      <c r="I45" s="18"/>
      <c r="J45" s="18"/>
      <c r="K45" s="18"/>
      <c r="L45" s="18"/>
      <c r="M45" s="18"/>
    </row>
    <row r="46" spans="1:13" s="19" customFormat="1" ht="15">
      <c r="A46" s="18"/>
      <c r="B46" s="18"/>
      <c r="C46" s="18"/>
      <c r="D46" s="18"/>
      <c r="E46" s="18"/>
      <c r="F46" s="18"/>
      <c r="G46" s="18"/>
      <c r="H46" s="18"/>
      <c r="I46" s="18"/>
      <c r="J46" s="18"/>
      <c r="K46" s="18"/>
      <c r="L46" s="18"/>
      <c r="M46" s="18"/>
    </row>
    <row r="47" spans="1:13" s="19" customFormat="1" ht="15">
      <c r="A47" s="18"/>
      <c r="B47" s="18"/>
      <c r="C47" s="18"/>
      <c r="D47" s="18"/>
      <c r="E47" s="18"/>
      <c r="F47" s="18"/>
      <c r="G47" s="18"/>
      <c r="H47" s="18"/>
      <c r="I47" s="18"/>
      <c r="J47" s="18"/>
      <c r="K47" s="18"/>
      <c r="L47" s="18"/>
      <c r="M47" s="18"/>
    </row>
    <row r="48" spans="1:13" s="19" customFormat="1" ht="15">
      <c r="A48" s="18"/>
      <c r="B48" s="18"/>
      <c r="C48" s="18"/>
      <c r="D48" s="18"/>
      <c r="E48" s="18"/>
      <c r="F48" s="18"/>
      <c r="G48" s="18"/>
      <c r="H48" s="18"/>
      <c r="I48" s="18"/>
      <c r="J48" s="18"/>
      <c r="K48" s="18"/>
      <c r="L48" s="18"/>
      <c r="M48" s="18"/>
    </row>
    <row r="49" spans="1:13" s="19" customFormat="1" ht="15">
      <c r="A49" s="18"/>
      <c r="B49" s="18"/>
      <c r="C49" s="18"/>
      <c r="D49" s="18"/>
      <c r="E49" s="18"/>
      <c r="F49" s="18"/>
      <c r="G49" s="18"/>
      <c r="H49" s="18"/>
      <c r="I49" s="18"/>
      <c r="J49" s="18"/>
      <c r="K49" s="18"/>
      <c r="L49" s="18"/>
      <c r="M49" s="18"/>
    </row>
    <row r="50" spans="1:13" s="19" customFormat="1" ht="15">
      <c r="A50" s="18"/>
      <c r="B50" s="18"/>
      <c r="C50" s="18"/>
      <c r="D50" s="18"/>
      <c r="E50" s="18"/>
      <c r="F50" s="18"/>
      <c r="G50" s="18"/>
      <c r="H50" s="18"/>
      <c r="I50" s="18"/>
      <c r="J50" s="18"/>
      <c r="K50" s="18"/>
      <c r="L50" s="18"/>
      <c r="M50" s="18"/>
    </row>
    <row r="51" spans="1:13" s="19" customFormat="1" ht="15">
      <c r="A51" s="18"/>
      <c r="B51" s="18"/>
      <c r="C51" s="18"/>
      <c r="D51" s="18"/>
      <c r="E51" s="18"/>
      <c r="F51" s="18"/>
      <c r="G51" s="18"/>
      <c r="H51" s="18"/>
      <c r="I51" s="18"/>
      <c r="J51" s="18"/>
      <c r="K51" s="18"/>
      <c r="L51" s="18"/>
      <c r="M51" s="18"/>
    </row>
    <row r="52" spans="1:13" s="19" customFormat="1" ht="15">
      <c r="A52" s="18"/>
      <c r="B52" s="18"/>
      <c r="C52" s="18"/>
      <c r="D52" s="18"/>
      <c r="E52" s="18"/>
      <c r="F52" s="18"/>
      <c r="G52" s="18"/>
      <c r="H52" s="18"/>
      <c r="I52" s="18"/>
      <c r="J52" s="18"/>
      <c r="K52" s="18"/>
      <c r="L52" s="18"/>
      <c r="M52" s="18"/>
    </row>
    <row r="53" spans="1:13" s="19" customFormat="1" ht="15">
      <c r="A53" s="18"/>
      <c r="B53" s="18"/>
      <c r="C53" s="18"/>
      <c r="D53" s="18"/>
      <c r="E53" s="18"/>
      <c r="F53" s="18"/>
      <c r="G53" s="18"/>
      <c r="H53" s="18"/>
      <c r="I53" s="18"/>
      <c r="J53" s="18"/>
      <c r="K53" s="18"/>
      <c r="L53" s="18"/>
      <c r="M53" s="18"/>
    </row>
  </sheetData>
  <sheetProtection sheet="1"/>
  <mergeCells count="6">
    <mergeCell ref="A4:A5"/>
    <mergeCell ref="A8:G8"/>
    <mergeCell ref="A20:G20"/>
    <mergeCell ref="A24:G24"/>
    <mergeCell ref="A3:G3"/>
    <mergeCell ref="C4:M4"/>
  </mergeCells>
  <dataValidations count="19">
    <dataValidation allowBlank="1" showInputMessage="1" showErrorMessage="1" promptTitle="Amortizações do principal" prompt="Considere as amortizações já efetuadas até o momento da elaboração das projeções e distribua as amortizações a efetuar de acordo com o perfil da dívida. Verifique a coluna &quot;P&quot;, para conferência." sqref="D14"/>
    <dataValidation allowBlank="1" showInputMessage="1" showErrorMessage="1" promptTitle="EMPRESAS QUE ENCERRAM BALANÇOS" prompt="Considere os novos empréstimos desde o encerramento do último exercício (balanço ou balancete)." sqref="C13"/>
    <dataValidation allowBlank="1" showInputMessage="1" showErrorMessage="1" promptTitle="Ingresso do financiamento" prompt="Informe o valor do financiamento a ser obtido na Desenvolve SP." sqref="C25"/>
    <dataValidation allowBlank="1" showInputMessage="1" showErrorMessage="1" promptTitle="Amortização do principal" prompt="Distribua as amortizações do financiamento ao longo dos períodos de projeções, de acordo com o prazo total e considerando também o período de carência. A simulação pode ser feita no portal da Desenvolve SP." sqref="C26"/>
    <dataValidation allowBlank="1" showInputMessage="1" showErrorMessage="1" promptTitle="Cobertura de Caixa" prompt="Empréstimos contraídos para a cobertura de Déficits de Caixa, apurados na Demonstração do Fluxo de Caixa." sqref="C36:M36"/>
    <dataValidation allowBlank="1" showInputMessage="1" showErrorMessage="1" promptTitle="Amortização do principal" prompt="O empréstimo contraído para a cobertura de Déficit de Caixa do exercício anterior é pago integralmente no exercício seguinte." sqref="D37:M37"/>
    <dataValidation allowBlank="1" showInputMessage="1" showErrorMessage="1" promptTitle="EMPRESAS QUE ENCERRAM BALANÇOS" prompt="Considere os novos empréstimos desde o encerramento do último exercício (balanço ou balancete)." sqref="C12"/>
    <dataValidation allowBlank="1" showInputMessage="1" showErrorMessage="1" promptTitle="Taxa de Juros" prompt="Informe a taxa de juros (% ao ano). A simulação do financiamento pode ser feita no portal da Desenvolve SP na Internet." sqref="C23"/>
    <dataValidation allowBlank="1" showInputMessage="1" showErrorMessage="1" prompt="Digite a razão social da sua empresa" sqref="A1"/>
    <dataValidation allowBlank="1" showInputMessage="1" showErrorMessage="1" promptTitle="Dívida Existente - Instruções" prompt="Para EMPRESAS QUE ENCERRAM BALANÇOS, são os saldos de Empréstimos e Financiamentos do Passivo Circulante e do Exigível a Longo Prazo do último exercício encerrado. Para as demais empresas, clique nas células B10 ou B11 para instruções." sqref="B4"/>
    <dataValidation allowBlank="1" showInputMessage="1" showErrorMessage="1" promptTitle="Dívida Existente" prompt="Para empresas que NÂO ENCERRAM BALANÇOS, considere o saldo devedor dos empréstimos e financiamentos bancários, compondo o valor de acordo com os vencimentos (curto prazo - até 360 dias; longo prazo - acima de 360 dias)." sqref="B11"/>
    <dataValidation allowBlank="1" showInputMessage="1" showErrorMessage="1" promptTitle="Juros" prompt="Informe o valor dos juros, considerando o pagamento trimestral de juros em período de carência. A simulação do financiamento pode ser feita no portal da Desenvolve SP" sqref="C27:M27"/>
    <dataValidation allowBlank="1" showInputMessage="1" showErrorMessage="1" promptTitle="Dívida Existente" prompt="Para empresas que NÂO ENCERRAM BALANÇOS, considere o saldo devedor dos empréstimos e financiamentos bancários, compondo o valor de acordo com os vencimentos (curto prazo - até 360 dias; longo prazo - acima de 360 dias)." sqref="B10"/>
    <dataValidation allowBlank="1" showInputMessage="1" showErrorMessage="1" promptTitle="Juros" prompt="Informe a taxa de juros de empréstimos de curto prazo." sqref="D35:M35"/>
    <dataValidation allowBlank="1" showErrorMessage="1" promptTitle="Juros" prompt="Informe a taxa de juros de empréstimos de curto prazo." sqref="C35"/>
    <dataValidation allowBlank="1" showInputMessage="1" showErrorMessage="1" prompt="Célula bloqueada" sqref="C37:C38"/>
    <dataValidation allowBlank="1" showInputMessage="1" showErrorMessage="1" promptTitle="Juros" prompt="Informe a taxa de juros (% ao ano)&#10;" sqref="C7:M7"/>
    <dataValidation allowBlank="1" showInputMessage="1" showErrorMessage="1" promptTitle="Amortizações do principal" prompt="Considere as amortizações já efetuadas até o momento da elaboração das projeções e distribua as amortizações a efetuar de acordo com o perfil da dívida. Verifique a coluna &quot;P&quot;, para conferência." sqref="C14"/>
    <dataValidation allowBlank="1" showErrorMessage="1" sqref="D26:M26"/>
  </dataValidations>
  <printOptions horizontalCentered="1" verticalCentered="1"/>
  <pageMargins left="0.5118110236220472" right="0.5118110236220472" top="0.7874015748031497" bottom="0.7874015748031497" header="0.31496062992125984" footer="0.31496062992125984"/>
  <pageSetup fitToHeight="1" fitToWidth="1" horizontalDpi="600" verticalDpi="600" orientation="landscape" paperSize="9" scale="63" r:id="rId1"/>
  <ignoredErrors>
    <ignoredError sqref="A4 C15 D15:M15" unlockedFormula="1"/>
  </ignoredErrors>
</worksheet>
</file>

<file path=xl/worksheets/sheet7.xml><?xml version="1.0" encoding="utf-8"?>
<worksheet xmlns="http://schemas.openxmlformats.org/spreadsheetml/2006/main" xmlns:r="http://schemas.openxmlformats.org/officeDocument/2006/relationships">
  <sheetPr>
    <tabColor rgb="FF009A46"/>
    <pageSetUpPr fitToPage="1"/>
  </sheetPr>
  <dimension ref="A1:IV59"/>
  <sheetViews>
    <sheetView showGridLines="0" zoomScalePageLayoutView="0" workbookViewId="0" topLeftCell="A1">
      <selection activeCell="F7" sqref="F7"/>
    </sheetView>
  </sheetViews>
  <sheetFormatPr defaultColWidth="9.140625" defaultRowHeight="15"/>
  <cols>
    <col min="1" max="1" width="54.421875" style="0" customWidth="1"/>
    <col min="2" max="2" width="19.7109375" style="0" customWidth="1"/>
    <col min="3" max="13" width="15.7109375" style="0" customWidth="1"/>
    <col min="14" max="14" width="18.7109375" style="0" customWidth="1"/>
    <col min="15" max="15" width="15.7109375" style="0" customWidth="1"/>
  </cols>
  <sheetData>
    <row r="1" spans="1:13" ht="24" customHeight="1" thickBot="1">
      <c r="A1" s="494" t="s">
        <v>278</v>
      </c>
      <c r="B1" s="495"/>
      <c r="C1" s="492" t="s">
        <v>2</v>
      </c>
      <c r="D1" s="493"/>
      <c r="E1" s="493"/>
      <c r="F1" s="493"/>
      <c r="G1" s="493"/>
      <c r="H1" s="121"/>
      <c r="I1" s="121"/>
      <c r="J1" s="121"/>
      <c r="K1" s="121"/>
      <c r="L1" s="121"/>
      <c r="M1" s="121"/>
    </row>
    <row r="2" spans="1:13" ht="16.5" thickBot="1" thickTop="1">
      <c r="A2" s="496"/>
      <c r="B2" s="497"/>
      <c r="C2" s="88" t="str">
        <f>'1 DRE'!E6</f>
        <v>Ano 1</v>
      </c>
      <c r="D2" s="88" t="str">
        <f>'1 DRE'!F6</f>
        <v>Ano 2</v>
      </c>
      <c r="E2" s="88" t="str">
        <f>'1 DRE'!G6</f>
        <v>Ano 3</v>
      </c>
      <c r="F2" s="88" t="str">
        <f>'1 DRE'!H6</f>
        <v>Ano 4</v>
      </c>
      <c r="G2" s="88" t="str">
        <f>'1 DRE'!I6</f>
        <v>Ano 5</v>
      </c>
      <c r="H2" s="88" t="str">
        <f>'1 DRE'!J6</f>
        <v>Ano 6</v>
      </c>
      <c r="I2" s="88" t="str">
        <f>'1 DRE'!K6</f>
        <v>Ano 7</v>
      </c>
      <c r="J2" s="88" t="str">
        <f>'1 DRE'!L6</f>
        <v>Ano 8</v>
      </c>
      <c r="K2" s="88" t="str">
        <f>'1 DRE'!M6</f>
        <v>Ano 9</v>
      </c>
      <c r="L2" s="88" t="str">
        <f>'1 DRE'!N6</f>
        <v>Ano 10</v>
      </c>
      <c r="M2" s="88" t="str">
        <f>'1 DRE'!O6</f>
        <v>Ano 11</v>
      </c>
    </row>
    <row r="3" spans="1:256" s="19" customFormat="1" ht="6" customHeight="1" thickBot="1" thickTop="1">
      <c r="A3" s="6"/>
      <c r="B3" s="9"/>
      <c r="C3" s="9"/>
      <c r="D3" s="9"/>
      <c r="E3" s="9"/>
      <c r="F3" s="9"/>
      <c r="G3" s="9"/>
      <c r="H3" s="9"/>
      <c r="I3" s="9"/>
      <c r="J3" s="9"/>
      <c r="K3" s="9"/>
      <c r="L3" s="9"/>
      <c r="M3" s="9"/>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3" ht="16.5" thickBot="1" thickTop="1">
      <c r="A4" s="224" t="s">
        <v>57</v>
      </c>
      <c r="B4" s="9"/>
      <c r="C4" s="9"/>
      <c r="D4" s="9"/>
      <c r="E4" s="9"/>
      <c r="F4" s="9"/>
      <c r="G4" s="9"/>
      <c r="H4" s="9"/>
      <c r="I4" s="9"/>
      <c r="J4" s="9"/>
      <c r="K4" s="9"/>
      <c r="L4" s="9"/>
      <c r="M4" s="9"/>
    </row>
    <row r="5" spans="1:13" ht="16.5" thickBot="1" thickTop="1">
      <c r="A5" s="5" t="s">
        <v>31</v>
      </c>
      <c r="B5" s="9"/>
      <c r="C5" s="248">
        <f>'6 FC'!E45</f>
        <v>0</v>
      </c>
      <c r="D5" s="248">
        <f>'6 FC'!F45</f>
        <v>0</v>
      </c>
      <c r="E5" s="248">
        <f>'6 FC'!G45</f>
        <v>0</v>
      </c>
      <c r="F5" s="248">
        <f>'6 FC'!H45</f>
        <v>0</v>
      </c>
      <c r="G5" s="248">
        <f>'6 FC'!I45</f>
        <v>0</v>
      </c>
      <c r="H5" s="248">
        <f>'6 FC'!J45</f>
        <v>0</v>
      </c>
      <c r="I5" s="248">
        <f>'6 FC'!K45</f>
        <v>0</v>
      </c>
      <c r="J5" s="248">
        <f>'6 FC'!L45</f>
        <v>0</v>
      </c>
      <c r="K5" s="248">
        <f>'6 FC'!M45</f>
        <v>0</v>
      </c>
      <c r="L5" s="248">
        <f>'6 FC'!N45</f>
        <v>0</v>
      </c>
      <c r="M5" s="248">
        <f>'6 FC'!O45</f>
        <v>0</v>
      </c>
    </row>
    <row r="6" spans="1:13" ht="16.5" thickBot="1" thickTop="1">
      <c r="A6" s="6" t="s">
        <v>58</v>
      </c>
      <c r="B6" s="9"/>
      <c r="C6" s="238">
        <f>'6 FC'!E39</f>
        <v>0</v>
      </c>
      <c r="D6" s="238">
        <f>'6 FC'!F39</f>
        <v>0</v>
      </c>
      <c r="E6" s="238">
        <f>'6 FC'!G39</f>
        <v>0</v>
      </c>
      <c r="F6" s="238">
        <f>'6 FC'!H39</f>
        <v>0</v>
      </c>
      <c r="G6" s="238">
        <f>'6 FC'!I39</f>
        <v>0</v>
      </c>
      <c r="H6" s="238">
        <f>'6 FC'!J39</f>
        <v>0</v>
      </c>
      <c r="I6" s="238">
        <f>'6 FC'!K39</f>
        <v>0</v>
      </c>
      <c r="J6" s="238">
        <f>'6 FC'!L39</f>
        <v>0</v>
      </c>
      <c r="K6" s="238">
        <f>'6 FC'!M39</f>
        <v>0</v>
      </c>
      <c r="L6" s="238">
        <f>'6 FC'!N39</f>
        <v>0</v>
      </c>
      <c r="M6" s="238">
        <f>'6 FC'!O39</f>
        <v>0</v>
      </c>
    </row>
    <row r="7" spans="1:13" ht="16.5" thickBot="1" thickTop="1">
      <c r="A7" s="21" t="s">
        <v>51</v>
      </c>
      <c r="B7" s="9"/>
      <c r="C7" s="238">
        <f>'6 FC'!D39</f>
        <v>0</v>
      </c>
      <c r="D7" s="238">
        <f>C9</f>
        <v>0</v>
      </c>
      <c r="E7" s="238">
        <f aca="true" t="shared" si="0" ref="E7:M7">D9</f>
        <v>0</v>
      </c>
      <c r="F7" s="238">
        <f t="shared" si="0"/>
        <v>0</v>
      </c>
      <c r="G7" s="238">
        <f t="shared" si="0"/>
        <v>0</v>
      </c>
      <c r="H7" s="238">
        <f t="shared" si="0"/>
        <v>0</v>
      </c>
      <c r="I7" s="238">
        <f t="shared" si="0"/>
        <v>0</v>
      </c>
      <c r="J7" s="238">
        <f t="shared" si="0"/>
        <v>0</v>
      </c>
      <c r="K7" s="238">
        <f t="shared" si="0"/>
        <v>0</v>
      </c>
      <c r="L7" s="238">
        <f t="shared" si="0"/>
        <v>0</v>
      </c>
      <c r="M7" s="238">
        <f t="shared" si="0"/>
        <v>0</v>
      </c>
    </row>
    <row r="8" spans="1:13" ht="16.5" thickBot="1" thickTop="1">
      <c r="A8" s="21" t="s">
        <v>56</v>
      </c>
      <c r="B8" s="9"/>
      <c r="C8" s="30">
        <f>ROUNDDOWN(C7*C5,0)</f>
        <v>0</v>
      </c>
      <c r="D8" s="30">
        <f aca="true" t="shared" si="1" ref="D8:M8">ROUNDDOWN(D7*D5,0)</f>
        <v>0</v>
      </c>
      <c r="E8" s="30">
        <f t="shared" si="1"/>
        <v>0</v>
      </c>
      <c r="F8" s="30">
        <f t="shared" si="1"/>
        <v>0</v>
      </c>
      <c r="G8" s="30">
        <f t="shared" si="1"/>
        <v>0</v>
      </c>
      <c r="H8" s="30">
        <f t="shared" si="1"/>
        <v>0</v>
      </c>
      <c r="I8" s="30">
        <f t="shared" si="1"/>
        <v>0</v>
      </c>
      <c r="J8" s="30">
        <f t="shared" si="1"/>
        <v>0</v>
      </c>
      <c r="K8" s="30">
        <f t="shared" si="1"/>
        <v>0</v>
      </c>
      <c r="L8" s="30">
        <f t="shared" si="1"/>
        <v>0</v>
      </c>
      <c r="M8" s="30">
        <f t="shared" si="1"/>
        <v>0</v>
      </c>
    </row>
    <row r="9" spans="1:13" ht="16.5" thickBot="1" thickTop="1">
      <c r="A9" s="21" t="s">
        <v>835</v>
      </c>
      <c r="B9" s="9"/>
      <c r="C9" s="238">
        <f>C6-C7</f>
        <v>0</v>
      </c>
      <c r="D9" s="238">
        <f>D6+C9-D7</f>
        <v>0</v>
      </c>
      <c r="E9" s="238">
        <f aca="true" t="shared" si="2" ref="E9:M9">E6+D9-E7</f>
        <v>0</v>
      </c>
      <c r="F9" s="238">
        <f t="shared" si="2"/>
        <v>0</v>
      </c>
      <c r="G9" s="238">
        <f t="shared" si="2"/>
        <v>0</v>
      </c>
      <c r="H9" s="238">
        <f t="shared" si="2"/>
        <v>0</v>
      </c>
      <c r="I9" s="238">
        <f t="shared" si="2"/>
        <v>0</v>
      </c>
      <c r="J9" s="238">
        <f t="shared" si="2"/>
        <v>0</v>
      </c>
      <c r="K9" s="238">
        <f t="shared" si="2"/>
        <v>0</v>
      </c>
      <c r="L9" s="238">
        <f t="shared" si="2"/>
        <v>0</v>
      </c>
      <c r="M9" s="238">
        <f t="shared" si="2"/>
        <v>0</v>
      </c>
    </row>
    <row r="10" spans="1:13" ht="16.5" thickBot="1" thickTop="1">
      <c r="A10" s="21" t="s">
        <v>833</v>
      </c>
      <c r="B10" s="9"/>
      <c r="C10" s="238">
        <f>D7</f>
        <v>0</v>
      </c>
      <c r="D10" s="238">
        <f aca="true" t="shared" si="3" ref="D10:L10">E7</f>
        <v>0</v>
      </c>
      <c r="E10" s="238">
        <f t="shared" si="3"/>
        <v>0</v>
      </c>
      <c r="F10" s="238">
        <f t="shared" si="3"/>
        <v>0</v>
      </c>
      <c r="G10" s="238">
        <f t="shared" si="3"/>
        <v>0</v>
      </c>
      <c r="H10" s="238">
        <f t="shared" si="3"/>
        <v>0</v>
      </c>
      <c r="I10" s="238">
        <f t="shared" si="3"/>
        <v>0</v>
      </c>
      <c r="J10" s="238">
        <f t="shared" si="3"/>
        <v>0</v>
      </c>
      <c r="K10" s="238">
        <f t="shared" si="3"/>
        <v>0</v>
      </c>
      <c r="L10" s="238">
        <f t="shared" si="3"/>
        <v>0</v>
      </c>
      <c r="M10" s="238">
        <f>M9</f>
        <v>0</v>
      </c>
    </row>
    <row r="11" spans="1:13" ht="16.5" thickBot="1" thickTop="1">
      <c r="A11" s="21" t="s">
        <v>834</v>
      </c>
      <c r="B11" s="9"/>
      <c r="C11" s="238">
        <f aca="true" t="shared" si="4" ref="C11:M11">C9-C10</f>
        <v>0</v>
      </c>
      <c r="D11" s="238">
        <f t="shared" si="4"/>
        <v>0</v>
      </c>
      <c r="E11" s="238">
        <f t="shared" si="4"/>
        <v>0</v>
      </c>
      <c r="F11" s="238">
        <f t="shared" si="4"/>
        <v>0</v>
      </c>
      <c r="G11" s="238">
        <f t="shared" si="4"/>
        <v>0</v>
      </c>
      <c r="H11" s="238">
        <f t="shared" si="4"/>
        <v>0</v>
      </c>
      <c r="I11" s="238">
        <f t="shared" si="4"/>
        <v>0</v>
      </c>
      <c r="J11" s="238">
        <f t="shared" si="4"/>
        <v>0</v>
      </c>
      <c r="K11" s="238">
        <f t="shared" si="4"/>
        <v>0</v>
      </c>
      <c r="L11" s="238">
        <f t="shared" si="4"/>
        <v>0</v>
      </c>
      <c r="M11" s="238">
        <f t="shared" si="4"/>
        <v>0</v>
      </c>
    </row>
    <row r="12" spans="1:13" ht="16.5" thickBot="1" thickTop="1">
      <c r="A12" s="6"/>
      <c r="B12" s="9"/>
      <c r="C12" s="9"/>
      <c r="D12" s="9"/>
      <c r="E12" s="9"/>
      <c r="F12" s="9"/>
      <c r="G12" s="9"/>
      <c r="H12" s="9"/>
      <c r="I12" s="9"/>
      <c r="J12" s="9"/>
      <c r="K12" s="9"/>
      <c r="L12" s="9"/>
      <c r="M12" s="9"/>
    </row>
    <row r="13" spans="1:256" s="19" customFormat="1" ht="6" customHeight="1" thickBot="1" thickTop="1">
      <c r="A13" s="482"/>
      <c r="B13" s="483"/>
      <c r="C13" s="483"/>
      <c r="D13" s="483"/>
      <c r="E13" s="483"/>
      <c r="F13" s="483"/>
      <c r="G13" s="484"/>
      <c r="H13" s="110"/>
      <c r="I13" s="110"/>
      <c r="J13" s="110"/>
      <c r="K13" s="110"/>
      <c r="L13" s="110"/>
      <c r="M13" s="110"/>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9" customFormat="1" ht="6" customHeight="1" thickBot="1" thickTop="1">
      <c r="A14" s="6"/>
      <c r="B14" s="9"/>
      <c r="C14" s="9"/>
      <c r="D14" s="9"/>
      <c r="E14" s="9"/>
      <c r="F14" s="9"/>
      <c r="G14" s="9"/>
      <c r="H14" s="9"/>
      <c r="I14" s="9"/>
      <c r="J14" s="9"/>
      <c r="K14" s="9"/>
      <c r="L14" s="9"/>
      <c r="M14" s="9"/>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13" ht="16.5" thickBot="1" thickTop="1">
      <c r="A15" s="223" t="s">
        <v>20</v>
      </c>
      <c r="B15" s="9"/>
      <c r="C15" s="9"/>
      <c r="D15" s="9"/>
      <c r="E15" s="9"/>
      <c r="F15" s="9"/>
      <c r="G15" s="9"/>
      <c r="H15" s="9"/>
      <c r="I15" s="9"/>
      <c r="J15" s="9"/>
      <c r="K15" s="9"/>
      <c r="L15" s="9"/>
      <c r="M15" s="9"/>
    </row>
    <row r="16" spans="1:13" ht="16.5" thickBot="1" thickTop="1">
      <c r="A16" s="6"/>
      <c r="B16" s="9"/>
      <c r="C16" s="9"/>
      <c r="D16" s="9"/>
      <c r="E16" s="9"/>
      <c r="F16" s="9"/>
      <c r="G16" s="9"/>
      <c r="H16" s="9"/>
      <c r="I16" s="9"/>
      <c r="J16" s="9"/>
      <c r="K16" s="9"/>
      <c r="L16" s="9"/>
      <c r="M16" s="9"/>
    </row>
    <row r="17" spans="1:13" ht="16.5" thickBot="1" thickTop="1">
      <c r="A17" s="6" t="s">
        <v>59</v>
      </c>
      <c r="B17" s="9"/>
      <c r="C17" s="238">
        <f>'5 FLP'!C14+'5 FLP'!C26+CALC!C7</f>
        <v>0</v>
      </c>
      <c r="D17" s="238">
        <f>'5 FLP'!D14+'5 FLP'!D26+CALC!D7</f>
        <v>0</v>
      </c>
      <c r="E17" s="238">
        <f>'5 FLP'!E14+'5 FLP'!E26+CALC!E7</f>
        <v>0</v>
      </c>
      <c r="F17" s="238">
        <f>'5 FLP'!F14+'5 FLP'!F26+CALC!F7</f>
        <v>0</v>
      </c>
      <c r="G17" s="238">
        <f>'5 FLP'!G14+'5 FLP'!G26+CALC!G7</f>
        <v>0</v>
      </c>
      <c r="H17" s="238">
        <f>'5 FLP'!H14+'5 FLP'!H26+CALC!H7</f>
        <v>0</v>
      </c>
      <c r="I17" s="238">
        <f>'5 FLP'!I14+'5 FLP'!I26+CALC!I7</f>
        <v>0</v>
      </c>
      <c r="J17" s="238">
        <f>'5 FLP'!J14+'5 FLP'!J26+CALC!J7</f>
        <v>0</v>
      </c>
      <c r="K17" s="238">
        <f>'5 FLP'!K14+'5 FLP'!K26+CALC!K7</f>
        <v>0</v>
      </c>
      <c r="L17" s="238">
        <f>'5 FLP'!L14+'5 FLP'!L26+CALC!L7</f>
        <v>0</v>
      </c>
      <c r="M17" s="238">
        <f>'5 FLP'!M14+'5 FLP'!M26+CALC!M7</f>
        <v>0</v>
      </c>
    </row>
    <row r="18" spans="1:13" ht="16.5" thickBot="1" thickTop="1">
      <c r="A18" s="6" t="s">
        <v>60</v>
      </c>
      <c r="B18" s="9"/>
      <c r="C18" s="402">
        <f>'5 FLP'!C15+'5 FLP'!C27+CALC!C8</f>
        <v>0</v>
      </c>
      <c r="D18" s="402">
        <f>'5 FLP'!D15+'5 FLP'!D27+CALC!D8</f>
        <v>0</v>
      </c>
      <c r="E18" s="402">
        <f>'5 FLP'!E15+'5 FLP'!E27+CALC!E8</f>
        <v>0</v>
      </c>
      <c r="F18" s="402">
        <f>'5 FLP'!F15+'5 FLP'!F27+CALC!F8</f>
        <v>0</v>
      </c>
      <c r="G18" s="402">
        <f>'5 FLP'!G15+'5 FLP'!G27+CALC!G8</f>
        <v>0</v>
      </c>
      <c r="H18" s="402">
        <f>'5 FLP'!H15+'5 FLP'!H27+CALC!H8</f>
        <v>0</v>
      </c>
      <c r="I18" s="402">
        <f>'5 FLP'!I15+'5 FLP'!I27+CALC!I8</f>
        <v>0</v>
      </c>
      <c r="J18" s="402">
        <f>'5 FLP'!J15+'5 FLP'!J27+CALC!J8</f>
        <v>0</v>
      </c>
      <c r="K18" s="402">
        <f>'5 FLP'!K15+'5 FLP'!K27+CALC!K8</f>
        <v>0</v>
      </c>
      <c r="L18" s="402">
        <f>'5 FLP'!L15+'5 FLP'!L27+CALC!L8</f>
        <v>0</v>
      </c>
      <c r="M18" s="402">
        <f>'5 FLP'!M15+'5 FLP'!M27+CALC!M8</f>
        <v>0</v>
      </c>
    </row>
    <row r="19" spans="1:13" ht="16.5" thickBot="1" thickTop="1">
      <c r="A19" s="6" t="s">
        <v>837</v>
      </c>
      <c r="B19" s="9"/>
      <c r="C19" s="238">
        <f>'5 FLP'!C17+'5 FLP'!C29+CALC!C10</f>
        <v>0</v>
      </c>
      <c r="D19" s="238">
        <f>'5 FLP'!D17+'5 FLP'!D29+CALC!D10</f>
        <v>0</v>
      </c>
      <c r="E19" s="238">
        <f>'5 FLP'!E17+'5 FLP'!E29+CALC!E10</f>
        <v>0</v>
      </c>
      <c r="F19" s="238">
        <f>'5 FLP'!F17+'5 FLP'!F29+CALC!F10</f>
        <v>0</v>
      </c>
      <c r="G19" s="238">
        <f>'5 FLP'!G17+'5 FLP'!G29+CALC!G10</f>
        <v>0</v>
      </c>
      <c r="H19" s="238">
        <f>'5 FLP'!H17+'5 FLP'!H29+CALC!H10</f>
        <v>0</v>
      </c>
      <c r="I19" s="238">
        <f>'5 FLP'!I17+'5 FLP'!I29+CALC!I10</f>
        <v>0</v>
      </c>
      <c r="J19" s="238">
        <f>'5 FLP'!J17+'5 FLP'!J29+CALC!J10</f>
        <v>0</v>
      </c>
      <c r="K19" s="238">
        <f>'5 FLP'!K17+'5 FLP'!K29+CALC!K10</f>
        <v>0</v>
      </c>
      <c r="L19" s="238">
        <f>'5 FLP'!L17+'5 FLP'!L29+CALC!L10</f>
        <v>0</v>
      </c>
      <c r="M19" s="238">
        <f>'5 FLP'!M17+'5 FLP'!M29+CALC!M10</f>
        <v>0</v>
      </c>
    </row>
    <row r="20" spans="1:13" ht="16.5" thickBot="1" thickTop="1">
      <c r="A20" s="6" t="s">
        <v>836</v>
      </c>
      <c r="B20" s="9"/>
      <c r="C20" s="238">
        <f>'5 FLP'!C18+'5 FLP'!C30+CALC!C11</f>
        <v>0</v>
      </c>
      <c r="D20" s="238">
        <f>'5 FLP'!D18+'5 FLP'!D30+CALC!D11</f>
        <v>0</v>
      </c>
      <c r="E20" s="238">
        <f>'5 FLP'!E18+'5 FLP'!E30+CALC!E11</f>
        <v>0</v>
      </c>
      <c r="F20" s="238">
        <f>'5 FLP'!F18+'5 FLP'!F30+CALC!F11</f>
        <v>0</v>
      </c>
      <c r="G20" s="238">
        <f>'5 FLP'!G18+'5 FLP'!G30+CALC!G11</f>
        <v>0</v>
      </c>
      <c r="H20" s="238">
        <f>'5 FLP'!H18+'5 FLP'!H30+CALC!H11</f>
        <v>0</v>
      </c>
      <c r="I20" s="238">
        <f>'5 FLP'!I18+'5 FLP'!I30+CALC!I11</f>
        <v>0</v>
      </c>
      <c r="J20" s="238">
        <f>'5 FLP'!J18+'5 FLP'!J30+CALC!J11</f>
        <v>0</v>
      </c>
      <c r="K20" s="238">
        <f>'5 FLP'!K18+'5 FLP'!K30+CALC!K11</f>
        <v>0</v>
      </c>
      <c r="L20" s="238">
        <f>'5 FLP'!L18+'5 FLP'!L30+CALC!L11</f>
        <v>0</v>
      </c>
      <c r="M20" s="238">
        <f>'5 FLP'!M18+'5 FLP'!M30+CALC!M11</f>
        <v>0</v>
      </c>
    </row>
    <row r="21" spans="1:13" ht="16.5" thickBot="1" thickTop="1">
      <c r="A21" s="6" t="s">
        <v>61</v>
      </c>
      <c r="B21" s="9"/>
      <c r="C21" s="238">
        <f>C19+C20</f>
        <v>0</v>
      </c>
      <c r="D21" s="238">
        <f aca="true" t="shared" si="5" ref="D21:M21">D19+D20</f>
        <v>0</v>
      </c>
      <c r="E21" s="238">
        <f t="shared" si="5"/>
        <v>0</v>
      </c>
      <c r="F21" s="238">
        <f t="shared" si="5"/>
        <v>0</v>
      </c>
      <c r="G21" s="238">
        <f t="shared" si="5"/>
        <v>0</v>
      </c>
      <c r="H21" s="238">
        <f t="shared" si="5"/>
        <v>0</v>
      </c>
      <c r="I21" s="238">
        <f t="shared" si="5"/>
        <v>0</v>
      </c>
      <c r="J21" s="238">
        <f t="shared" si="5"/>
        <v>0</v>
      </c>
      <c r="K21" s="238">
        <f t="shared" si="5"/>
        <v>0</v>
      </c>
      <c r="L21" s="238">
        <f t="shared" si="5"/>
        <v>0</v>
      </c>
      <c r="M21" s="238">
        <f t="shared" si="5"/>
        <v>0</v>
      </c>
    </row>
    <row r="22" spans="1:13" ht="16.5" thickBot="1" thickTop="1">
      <c r="A22" s="6"/>
      <c r="B22" s="9"/>
      <c r="C22" s="9"/>
      <c r="D22" s="9"/>
      <c r="E22" s="9"/>
      <c r="F22" s="9"/>
      <c r="G22" s="9"/>
      <c r="H22" s="9"/>
      <c r="I22" s="9"/>
      <c r="J22" s="9"/>
      <c r="K22" s="9"/>
      <c r="L22" s="9"/>
      <c r="M22" s="9"/>
    </row>
    <row r="23" spans="1:13" ht="15.75" thickTop="1">
      <c r="A23" s="22" t="s">
        <v>32</v>
      </c>
      <c r="B23" s="23"/>
      <c r="C23" s="23"/>
      <c r="D23" s="23"/>
      <c r="E23" s="23"/>
      <c r="F23" s="23"/>
      <c r="G23" s="23"/>
      <c r="H23" s="23"/>
      <c r="I23" s="23"/>
      <c r="J23" s="23"/>
      <c r="K23" s="23"/>
      <c r="L23" s="23"/>
      <c r="M23" s="23"/>
    </row>
    <row r="25" spans="1:2" ht="15.75" thickBot="1">
      <c r="A25" s="498" t="s">
        <v>270</v>
      </c>
      <c r="B25" s="499"/>
    </row>
    <row r="26" spans="1:2" ht="16.5" thickBot="1" thickTop="1">
      <c r="A26" s="6" t="s">
        <v>271</v>
      </c>
      <c r="B26" s="238">
        <f>SUM(C17:M17)</f>
        <v>0</v>
      </c>
    </row>
    <row r="27" spans="1:2" ht="16.5" thickBot="1" thickTop="1">
      <c r="A27" s="6" t="s">
        <v>56</v>
      </c>
      <c r="B27" s="238">
        <f>SUM(C18:M18)</f>
        <v>0</v>
      </c>
    </row>
    <row r="28" spans="1:2" ht="16.5" thickBot="1" thickTop="1">
      <c r="A28" s="6" t="s">
        <v>273</v>
      </c>
      <c r="B28" s="238">
        <f>B26+B27</f>
        <v>0</v>
      </c>
    </row>
    <row r="29" ht="15.75" thickTop="1"/>
    <row r="30" spans="1:13" ht="15.75" thickBot="1">
      <c r="A30" s="251"/>
      <c r="B30" s="251"/>
      <c r="C30" s="492" t="s">
        <v>2</v>
      </c>
      <c r="D30" s="493"/>
      <c r="E30" s="493"/>
      <c r="F30" s="493"/>
      <c r="G30" s="493"/>
      <c r="H30" s="121"/>
      <c r="I30" s="121"/>
      <c r="J30" s="121"/>
      <c r="K30" s="121"/>
      <c r="L30" s="121"/>
      <c r="M30" s="121"/>
    </row>
    <row r="31" spans="1:13" ht="16.5" thickBot="1" thickTop="1">
      <c r="A31" s="251"/>
      <c r="B31" s="251"/>
      <c r="C31" s="88" t="str">
        <f>'1 DRE'!E6</f>
        <v>Ano 1</v>
      </c>
      <c r="D31" s="88" t="str">
        <f>'1 DRE'!F6</f>
        <v>Ano 2</v>
      </c>
      <c r="E31" s="88" t="str">
        <f>'1 DRE'!G6</f>
        <v>Ano 3</v>
      </c>
      <c r="F31" s="88" t="str">
        <f>'1 DRE'!H6</f>
        <v>Ano 4</v>
      </c>
      <c r="G31" s="88" t="str">
        <f>'1 DRE'!I6</f>
        <v>Ano 5</v>
      </c>
      <c r="H31" s="88" t="str">
        <f>'1 DRE'!J6</f>
        <v>Ano 6</v>
      </c>
      <c r="I31" s="88" t="str">
        <f>'1 DRE'!K6</f>
        <v>Ano 7</v>
      </c>
      <c r="J31" s="88" t="str">
        <f>'1 DRE'!L6</f>
        <v>Ano 8</v>
      </c>
      <c r="K31" s="88" t="str">
        <f>'1 DRE'!M6</f>
        <v>Ano 9</v>
      </c>
      <c r="L31" s="88" t="str">
        <f>'1 DRE'!N6</f>
        <v>Ano 10</v>
      </c>
      <c r="M31" s="88" t="str">
        <f>'1 DRE'!O6</f>
        <v>Ano 11</v>
      </c>
    </row>
    <row r="32" spans="1:13" ht="16.5" thickBot="1" thickTop="1">
      <c r="A32" s="224" t="s">
        <v>838</v>
      </c>
      <c r="B32" s="9"/>
      <c r="C32" s="9"/>
      <c r="D32" s="9"/>
      <c r="E32" s="9"/>
      <c r="F32" s="9"/>
      <c r="G32" s="9"/>
      <c r="H32" s="9"/>
      <c r="I32" s="9"/>
      <c r="J32" s="9"/>
      <c r="K32" s="9"/>
      <c r="L32" s="9"/>
      <c r="M32" s="9"/>
    </row>
    <row r="33" spans="1:13" ht="16.5" thickBot="1" thickTop="1">
      <c r="A33" s="5" t="s">
        <v>31</v>
      </c>
      <c r="B33" s="9"/>
      <c r="C33" s="248">
        <f>'6 FC'!E44</f>
        <v>0</v>
      </c>
      <c r="D33" s="248">
        <f>'6 FC'!F44</f>
        <v>0</v>
      </c>
      <c r="E33" s="248">
        <f>'6 FC'!G44</f>
        <v>0</v>
      </c>
      <c r="F33" s="248">
        <f>'6 FC'!H44</f>
        <v>0</v>
      </c>
      <c r="G33" s="248">
        <f>'6 FC'!I44</f>
        <v>0</v>
      </c>
      <c r="H33" s="248">
        <f>'6 FC'!J44</f>
        <v>0</v>
      </c>
      <c r="I33" s="248">
        <f>'6 FC'!K44</f>
        <v>0</v>
      </c>
      <c r="J33" s="248">
        <f>'6 FC'!L44</f>
        <v>0</v>
      </c>
      <c r="K33" s="248">
        <f>'6 FC'!M44</f>
        <v>0</v>
      </c>
      <c r="L33" s="248">
        <f>'6 FC'!N44</f>
        <v>0</v>
      </c>
      <c r="M33" s="248">
        <f>'6 FC'!O44</f>
        <v>0</v>
      </c>
    </row>
    <row r="34" spans="1:13" ht="16.5" thickBot="1" thickTop="1">
      <c r="A34" s="6" t="s">
        <v>274</v>
      </c>
      <c r="B34" s="9"/>
      <c r="C34" s="238">
        <f>'6 FC'!E37</f>
        <v>0</v>
      </c>
      <c r="D34" s="238">
        <f>C39</f>
        <v>0</v>
      </c>
      <c r="E34" s="238">
        <f aca="true" t="shared" si="6" ref="E34:M34">D39</f>
        <v>0</v>
      </c>
      <c r="F34" s="238">
        <f t="shared" si="6"/>
        <v>0</v>
      </c>
      <c r="G34" s="238">
        <f t="shared" si="6"/>
        <v>0</v>
      </c>
      <c r="H34" s="238">
        <f t="shared" si="6"/>
        <v>0</v>
      </c>
      <c r="I34" s="238">
        <f t="shared" si="6"/>
        <v>0</v>
      </c>
      <c r="J34" s="238">
        <f t="shared" si="6"/>
        <v>0</v>
      </c>
      <c r="K34" s="238">
        <f t="shared" si="6"/>
        <v>0</v>
      </c>
      <c r="L34" s="238">
        <f t="shared" si="6"/>
        <v>0</v>
      </c>
      <c r="M34" s="238">
        <f t="shared" si="6"/>
        <v>0</v>
      </c>
    </row>
    <row r="35" spans="1:13" ht="16.5" thickBot="1" thickTop="1">
      <c r="A35" s="21" t="s">
        <v>879</v>
      </c>
      <c r="B35" s="9"/>
      <c r="C35" s="411">
        <f>ROUNDDOWN((C34*C33)*0.775,0)</f>
        <v>0</v>
      </c>
      <c r="D35" s="411">
        <f>ROUNDDOWN((D34*D33)*0.775,0)</f>
        <v>0</v>
      </c>
      <c r="E35" s="411">
        <f aca="true" t="shared" si="7" ref="E35:M35">ROUNDDOWN((E34*E33)*0.775,0)</f>
        <v>0</v>
      </c>
      <c r="F35" s="411">
        <f t="shared" si="7"/>
        <v>0</v>
      </c>
      <c r="G35" s="411">
        <f t="shared" si="7"/>
        <v>0</v>
      </c>
      <c r="H35" s="411">
        <f t="shared" si="7"/>
        <v>0</v>
      </c>
      <c r="I35" s="411">
        <f t="shared" si="7"/>
        <v>0</v>
      </c>
      <c r="J35" s="411">
        <f t="shared" si="7"/>
        <v>0</v>
      </c>
      <c r="K35" s="411">
        <f t="shared" si="7"/>
        <v>0</v>
      </c>
      <c r="L35" s="411">
        <f t="shared" si="7"/>
        <v>0</v>
      </c>
      <c r="M35" s="411">
        <f t="shared" si="7"/>
        <v>0</v>
      </c>
    </row>
    <row r="36" spans="1:13" ht="16.5" thickBot="1" thickTop="1">
      <c r="A36" s="21" t="s">
        <v>878</v>
      </c>
      <c r="B36" s="9"/>
      <c r="C36" s="426">
        <f>'6 FC'!E34</f>
        <v>0</v>
      </c>
      <c r="D36" s="426">
        <f>'6 FC'!F34</f>
        <v>0</v>
      </c>
      <c r="E36" s="426">
        <f>'6 FC'!G34</f>
        <v>0</v>
      </c>
      <c r="F36" s="426">
        <f>'6 FC'!H34</f>
        <v>0</v>
      </c>
      <c r="G36" s="426">
        <f>'6 FC'!I34</f>
        <v>0</v>
      </c>
      <c r="H36" s="426">
        <f>'6 FC'!J34</f>
        <v>0</v>
      </c>
      <c r="I36" s="426">
        <f>'6 FC'!K34</f>
        <v>0</v>
      </c>
      <c r="J36" s="426">
        <f>'6 FC'!L34</f>
        <v>0</v>
      </c>
      <c r="K36" s="426">
        <f>'6 FC'!M34</f>
        <v>0</v>
      </c>
      <c r="L36" s="426">
        <f>'6 FC'!N34</f>
        <v>0</v>
      </c>
      <c r="M36" s="426">
        <f>'6 FC'!O34</f>
        <v>0</v>
      </c>
    </row>
    <row r="37" spans="1:13" ht="16.5" thickBot="1" thickTop="1">
      <c r="A37" s="21" t="s">
        <v>275</v>
      </c>
      <c r="B37" s="9"/>
      <c r="C37" s="238">
        <f>IF(C36&lt;0,IF(C34&lt;0,0,IF(-C36&gt;CALC!C34,CALC!C34,-C36)),0)</f>
        <v>0</v>
      </c>
      <c r="D37" s="238">
        <f>IF(D36&lt;0,IF(D34&lt;0,0,IF(-D36&gt;CALC!D34,CALC!D34,-D36)),0)</f>
        <v>0</v>
      </c>
      <c r="E37" s="238">
        <f>IF(E36&lt;0,IF(E34&lt;0,0,IF(-E36&gt;CALC!E34,CALC!E34,-E36)),0)</f>
        <v>0</v>
      </c>
      <c r="F37" s="238">
        <f>IF(F36&lt;0,IF(F34&lt;0,0,IF(-F36&gt;CALC!F34,CALC!F34,-F36)),0)</f>
        <v>0</v>
      </c>
      <c r="G37" s="238">
        <f>IF(G36&lt;0,IF(G34&lt;0,0,IF(-G36&gt;CALC!G34,CALC!G34,-G36)),0)</f>
        <v>0</v>
      </c>
      <c r="H37" s="238">
        <f>IF(H36&lt;0,IF(H34&lt;0,0,IF(-H36&gt;CALC!H34,CALC!H34,-H36)),0)</f>
        <v>0</v>
      </c>
      <c r="I37" s="238">
        <f>IF(I36&lt;0,IF(I34&lt;0,0,IF(-I36&gt;CALC!I34,CALC!I34,-I36)),0)</f>
        <v>0</v>
      </c>
      <c r="J37" s="238">
        <f>IF(J36&lt;0,IF(J34&lt;0,0,IF(-J36&gt;CALC!J34,CALC!J34,-J36)),0)</f>
        <v>0</v>
      </c>
      <c r="K37" s="238">
        <f>IF(K36&lt;0,IF(K34&lt;0,0,IF(-K36&gt;CALC!K34,CALC!K34,-K36)),0)</f>
        <v>0</v>
      </c>
      <c r="L37" s="238">
        <f>IF(L36&lt;0,IF(L34&lt;0,0,IF(-L36&gt;CALC!L34,CALC!L34,-L36)),0)</f>
        <v>0</v>
      </c>
      <c r="M37" s="238">
        <f>IF(M36&lt;0,IF(M34&lt;0,0,IF(-M36&gt;CALC!M34,CALC!M34,-M36)),0)</f>
        <v>0</v>
      </c>
    </row>
    <row r="38" spans="1:13" ht="16.5" thickBot="1" thickTop="1">
      <c r="A38" s="21" t="s">
        <v>276</v>
      </c>
      <c r="B38" s="9"/>
      <c r="C38" s="238">
        <f>IF(C36&gt;0,C36,0)</f>
        <v>0</v>
      </c>
      <c r="D38" s="238">
        <f aca="true" t="shared" si="8" ref="D38:M38">IF(D36&gt;0,D36,0)</f>
        <v>0</v>
      </c>
      <c r="E38" s="238">
        <f t="shared" si="8"/>
        <v>0</v>
      </c>
      <c r="F38" s="238">
        <f t="shared" si="8"/>
        <v>0</v>
      </c>
      <c r="G38" s="238">
        <f t="shared" si="8"/>
        <v>0</v>
      </c>
      <c r="H38" s="238">
        <f t="shared" si="8"/>
        <v>0</v>
      </c>
      <c r="I38" s="238">
        <f t="shared" si="8"/>
        <v>0</v>
      </c>
      <c r="J38" s="238">
        <f t="shared" si="8"/>
        <v>0</v>
      </c>
      <c r="K38" s="238">
        <f t="shared" si="8"/>
        <v>0</v>
      </c>
      <c r="L38" s="238">
        <f t="shared" si="8"/>
        <v>0</v>
      </c>
      <c r="M38" s="238">
        <f t="shared" si="8"/>
        <v>0</v>
      </c>
    </row>
    <row r="39" spans="1:13" ht="16.5" thickBot="1" thickTop="1">
      <c r="A39" s="6" t="s">
        <v>277</v>
      </c>
      <c r="B39" s="9"/>
      <c r="C39" s="238">
        <f>C34-C37+C38</f>
        <v>0</v>
      </c>
      <c r="D39" s="238">
        <f aca="true" t="shared" si="9" ref="D39:M39">D34-D37+D38</f>
        <v>0</v>
      </c>
      <c r="E39" s="238">
        <f t="shared" si="9"/>
        <v>0</v>
      </c>
      <c r="F39" s="238">
        <f t="shared" si="9"/>
        <v>0</v>
      </c>
      <c r="G39" s="238">
        <f t="shared" si="9"/>
        <v>0</v>
      </c>
      <c r="H39" s="238">
        <f t="shared" si="9"/>
        <v>0</v>
      </c>
      <c r="I39" s="238">
        <f t="shared" si="9"/>
        <v>0</v>
      </c>
      <c r="J39" s="238">
        <f t="shared" si="9"/>
        <v>0</v>
      </c>
      <c r="K39" s="238">
        <f t="shared" si="9"/>
        <v>0</v>
      </c>
      <c r="L39" s="238">
        <f t="shared" si="9"/>
        <v>0</v>
      </c>
      <c r="M39" s="238">
        <f t="shared" si="9"/>
        <v>0</v>
      </c>
    </row>
    <row r="40" ht="15.75" thickTop="1"/>
    <row r="41" ht="15.75" thickBot="1"/>
    <row r="42" spans="1:13" ht="16.5" thickBot="1" thickTop="1">
      <c r="A42" s="500"/>
      <c r="B42" s="121"/>
      <c r="C42" s="492" t="s">
        <v>2</v>
      </c>
      <c r="D42" s="493"/>
      <c r="E42" s="493"/>
      <c r="F42" s="493"/>
      <c r="G42" s="493"/>
      <c r="H42" s="121"/>
      <c r="I42" s="121"/>
      <c r="J42" s="121"/>
      <c r="K42" s="121"/>
      <c r="L42" s="121"/>
      <c r="M42" s="121"/>
    </row>
    <row r="43" spans="1:13" ht="16.5" thickBot="1" thickTop="1">
      <c r="A43" s="501"/>
      <c r="B43" s="121"/>
      <c r="C43" s="88" t="str">
        <f>'1 DRE'!E6</f>
        <v>Ano 1</v>
      </c>
      <c r="D43" s="88" t="str">
        <f>'1 DRE'!F6</f>
        <v>Ano 2</v>
      </c>
      <c r="E43" s="88" t="str">
        <f>'1 DRE'!G6</f>
        <v>Ano 3</v>
      </c>
      <c r="F43" s="88" t="str">
        <f>'1 DRE'!H6</f>
        <v>Ano 4</v>
      </c>
      <c r="G43" s="88" t="str">
        <f>'1 DRE'!I6</f>
        <v>Ano 5</v>
      </c>
      <c r="H43" s="88" t="str">
        <f>'1 DRE'!J6</f>
        <v>Ano 6</v>
      </c>
      <c r="I43" s="88" t="str">
        <f>'1 DRE'!K6</f>
        <v>Ano 7</v>
      </c>
      <c r="J43" s="88" t="str">
        <f>'1 DRE'!L6</f>
        <v>Ano 8</v>
      </c>
      <c r="K43" s="88" t="str">
        <f>'1 DRE'!M6</f>
        <v>Ano 9</v>
      </c>
      <c r="L43" s="88" t="str">
        <f>'1 DRE'!N6</f>
        <v>Ano 10</v>
      </c>
      <c r="M43" s="88" t="str">
        <f>'1 DRE'!O6</f>
        <v>Ano 11</v>
      </c>
    </row>
    <row r="44" spans="1:13" ht="16.5" thickBot="1" thickTop="1">
      <c r="A44" s="224" t="s">
        <v>293</v>
      </c>
      <c r="B44" s="9"/>
      <c r="C44" s="9"/>
      <c r="D44" s="9"/>
      <c r="E44" s="9"/>
      <c r="F44" s="9"/>
      <c r="G44" s="9"/>
      <c r="H44" s="9"/>
      <c r="I44" s="9"/>
      <c r="J44" s="9"/>
      <c r="K44" s="9"/>
      <c r="L44" s="9"/>
      <c r="M44" s="9"/>
    </row>
    <row r="45" spans="1:13" ht="16.5" thickBot="1" thickTop="1">
      <c r="A45" s="6" t="s">
        <v>294</v>
      </c>
      <c r="B45" s="238"/>
      <c r="C45" s="238">
        <f>IF(B48&lt;&gt;0,B48,0)</f>
        <v>0</v>
      </c>
      <c r="D45" s="238">
        <f>C48</f>
        <v>0</v>
      </c>
      <c r="E45" s="238">
        <f aca="true" t="shared" si="10" ref="E45:M45">D48</f>
        <v>0</v>
      </c>
      <c r="F45" s="238">
        <f t="shared" si="10"/>
        <v>0</v>
      </c>
      <c r="G45" s="238">
        <f t="shared" si="10"/>
        <v>0</v>
      </c>
      <c r="H45" s="238">
        <f t="shared" si="10"/>
        <v>0</v>
      </c>
      <c r="I45" s="238">
        <f t="shared" si="10"/>
        <v>0</v>
      </c>
      <c r="J45" s="238">
        <f t="shared" si="10"/>
        <v>0</v>
      </c>
      <c r="K45" s="238">
        <f t="shared" si="10"/>
        <v>0</v>
      </c>
      <c r="L45" s="238">
        <f t="shared" si="10"/>
        <v>0</v>
      </c>
      <c r="M45" s="238">
        <f t="shared" si="10"/>
        <v>0</v>
      </c>
    </row>
    <row r="46" spans="1:13" ht="16.5" thickBot="1" thickTop="1">
      <c r="A46" s="21" t="s">
        <v>295</v>
      </c>
      <c r="B46" s="9"/>
      <c r="C46" s="238">
        <f>'1 DRE'!E22</f>
        <v>0</v>
      </c>
      <c r="D46" s="238">
        <f>'1 DRE'!F22</f>
        <v>0</v>
      </c>
      <c r="E46" s="238">
        <f>'1 DRE'!G22</f>
        <v>0</v>
      </c>
      <c r="F46" s="238">
        <f>'1 DRE'!H22</f>
        <v>0</v>
      </c>
      <c r="G46" s="238">
        <f>'1 DRE'!I22</f>
        <v>0</v>
      </c>
      <c r="H46" s="238">
        <f>'1 DRE'!J22</f>
        <v>0</v>
      </c>
      <c r="I46" s="238">
        <f>'1 DRE'!K22</f>
        <v>0</v>
      </c>
      <c r="J46" s="238">
        <f>'1 DRE'!L22</f>
        <v>0</v>
      </c>
      <c r="K46" s="238">
        <f>'1 DRE'!M22</f>
        <v>0</v>
      </c>
      <c r="L46" s="238">
        <f>'1 DRE'!N22</f>
        <v>0</v>
      </c>
      <c r="M46" s="238">
        <f>'1 DRE'!O22</f>
        <v>0</v>
      </c>
    </row>
    <row r="47" spans="1:13" ht="16.5" thickBot="1" thickTop="1">
      <c r="A47" s="21" t="s">
        <v>296</v>
      </c>
      <c r="B47" s="9"/>
      <c r="C47" s="238">
        <f>'1 DRE'!E25</f>
        <v>0</v>
      </c>
      <c r="D47" s="238">
        <f>'1 DRE'!F25</f>
        <v>0</v>
      </c>
      <c r="E47" s="238">
        <f>'1 DRE'!G25</f>
        <v>0</v>
      </c>
      <c r="F47" s="238">
        <f>'1 DRE'!H25</f>
        <v>0</v>
      </c>
      <c r="G47" s="238">
        <f>'1 DRE'!I25</f>
        <v>0</v>
      </c>
      <c r="H47" s="238">
        <f>'1 DRE'!J25</f>
        <v>0</v>
      </c>
      <c r="I47" s="238">
        <f>'1 DRE'!K25</f>
        <v>0</v>
      </c>
      <c r="J47" s="238">
        <f>'1 DRE'!L25</f>
        <v>0</v>
      </c>
      <c r="K47" s="238">
        <f>'1 DRE'!M25</f>
        <v>0</v>
      </c>
      <c r="L47" s="238">
        <f>'1 DRE'!N25</f>
        <v>0</v>
      </c>
      <c r="M47" s="238">
        <f>'1 DRE'!O25</f>
        <v>0</v>
      </c>
    </row>
    <row r="48" spans="1:13" ht="16.5" thickBot="1" thickTop="1">
      <c r="A48" s="6" t="s">
        <v>277</v>
      </c>
      <c r="B48" s="238">
        <f>'2 BP'!D53</f>
        <v>0</v>
      </c>
      <c r="C48" s="238">
        <f>C45+C46-C47</f>
        <v>0</v>
      </c>
      <c r="D48" s="238">
        <f aca="true" t="shared" si="11" ref="D48:M48">D45+D46-D47</f>
        <v>0</v>
      </c>
      <c r="E48" s="238">
        <f t="shared" si="11"/>
        <v>0</v>
      </c>
      <c r="F48" s="238">
        <f t="shared" si="11"/>
        <v>0</v>
      </c>
      <c r="G48" s="238">
        <f t="shared" si="11"/>
        <v>0</v>
      </c>
      <c r="H48" s="238">
        <f t="shared" si="11"/>
        <v>0</v>
      </c>
      <c r="I48" s="238">
        <f t="shared" si="11"/>
        <v>0</v>
      </c>
      <c r="J48" s="238">
        <f t="shared" si="11"/>
        <v>0</v>
      </c>
      <c r="K48" s="238">
        <f t="shared" si="11"/>
        <v>0</v>
      </c>
      <c r="L48" s="238">
        <f t="shared" si="11"/>
        <v>0</v>
      </c>
      <c r="M48" s="238">
        <f t="shared" si="11"/>
        <v>0</v>
      </c>
    </row>
    <row r="49" ht="15.75" thickTop="1"/>
    <row r="50" ht="15.75" thickBot="1"/>
    <row r="51" spans="1:15" ht="16.5" thickBot="1" thickTop="1">
      <c r="A51" s="415"/>
      <c r="B51" s="487" t="s">
        <v>1</v>
      </c>
      <c r="C51" s="488"/>
      <c r="D51" s="489"/>
      <c r="E51" s="490" t="s">
        <v>2</v>
      </c>
      <c r="F51" s="491"/>
      <c r="G51" s="491"/>
      <c r="H51" s="491"/>
      <c r="I51" s="491"/>
      <c r="J51" s="491"/>
      <c r="K51" s="491"/>
      <c r="L51" s="491"/>
      <c r="M51" s="491"/>
      <c r="N51" s="491"/>
      <c r="O51" s="491"/>
    </row>
    <row r="52" spans="1:15" ht="16.5" thickBot="1" thickTop="1">
      <c r="A52" s="224" t="s">
        <v>212</v>
      </c>
      <c r="B52" s="88" t="str">
        <f>'1 DRE'!B6</f>
        <v>Ano 1</v>
      </c>
      <c r="C52" s="88" t="str">
        <f>'1 DRE'!C6</f>
        <v>Ano 2</v>
      </c>
      <c r="D52" s="88" t="str">
        <f>'1 DRE'!D6</f>
        <v>Ano 3</v>
      </c>
      <c r="E52" s="88" t="str">
        <f>'1 DRE'!E6</f>
        <v>Ano 1</v>
      </c>
      <c r="F52" s="88" t="str">
        <f>'1 DRE'!F6</f>
        <v>Ano 2</v>
      </c>
      <c r="G52" s="88" t="str">
        <f>'1 DRE'!G6</f>
        <v>Ano 3</v>
      </c>
      <c r="H52" s="88" t="str">
        <f>'1 DRE'!H6</f>
        <v>Ano 4</v>
      </c>
      <c r="I52" s="88" t="str">
        <f>'1 DRE'!I6</f>
        <v>Ano 5</v>
      </c>
      <c r="J52" s="88" t="str">
        <f>'1 DRE'!J6</f>
        <v>Ano 6</v>
      </c>
      <c r="K52" s="88" t="str">
        <f>'1 DRE'!K6</f>
        <v>Ano 7</v>
      </c>
      <c r="L52" s="88" t="str">
        <f>'1 DRE'!L6</f>
        <v>Ano 8</v>
      </c>
      <c r="M52" s="88" t="str">
        <f>'1 DRE'!M6</f>
        <v>Ano 9</v>
      </c>
      <c r="N52" s="88" t="str">
        <f>'1 DRE'!N6</f>
        <v>Ano 10</v>
      </c>
      <c r="O52" s="88" t="str">
        <f>'1 DRE'!O6</f>
        <v>Ano 11</v>
      </c>
    </row>
    <row r="53" spans="1:15" ht="16.5" thickBot="1" thickTop="1">
      <c r="A53" s="21" t="s">
        <v>873</v>
      </c>
      <c r="B53" s="416" t="s">
        <v>64</v>
      </c>
      <c r="C53" s="417">
        <f>B55</f>
        <v>0</v>
      </c>
      <c r="D53" s="417">
        <f aca="true" t="shared" si="12" ref="D53:O53">C55</f>
        <v>0</v>
      </c>
      <c r="E53" s="417">
        <f t="shared" si="12"/>
        <v>0</v>
      </c>
      <c r="F53" s="417">
        <f t="shared" si="12"/>
        <v>0</v>
      </c>
      <c r="G53" s="417">
        <f t="shared" si="12"/>
        <v>0</v>
      </c>
      <c r="H53" s="417">
        <f t="shared" si="12"/>
        <v>0</v>
      </c>
      <c r="I53" s="417">
        <f t="shared" si="12"/>
        <v>0</v>
      </c>
      <c r="J53" s="417">
        <f t="shared" si="12"/>
        <v>0</v>
      </c>
      <c r="K53" s="417">
        <f t="shared" si="12"/>
        <v>0</v>
      </c>
      <c r="L53" s="417">
        <f t="shared" si="12"/>
        <v>0</v>
      </c>
      <c r="M53" s="417">
        <f t="shared" si="12"/>
        <v>0</v>
      </c>
      <c r="N53" s="417">
        <f t="shared" si="12"/>
        <v>0</v>
      </c>
      <c r="O53" s="417">
        <f t="shared" si="12"/>
        <v>0</v>
      </c>
    </row>
    <row r="54" spans="1:15" ht="16.5" thickBot="1" thickTop="1">
      <c r="A54" s="21" t="s">
        <v>872</v>
      </c>
      <c r="B54" s="416" t="s">
        <v>64</v>
      </c>
      <c r="C54" s="417">
        <f>'6 FC'!C30</f>
        <v>0</v>
      </c>
      <c r="D54" s="417">
        <f>'6 FC'!D30</f>
        <v>0</v>
      </c>
      <c r="E54" s="417">
        <f>'6 FC'!E30</f>
        <v>0</v>
      </c>
      <c r="F54" s="417">
        <f>'6 FC'!F30</f>
        <v>0</v>
      </c>
      <c r="G54" s="417">
        <f>'6 FC'!G30</f>
        <v>0</v>
      </c>
      <c r="H54" s="417">
        <f>'6 FC'!H30</f>
        <v>0</v>
      </c>
      <c r="I54" s="417">
        <f>'6 FC'!I30</f>
        <v>0</v>
      </c>
      <c r="J54" s="417">
        <f>'6 FC'!J30</f>
        <v>0</v>
      </c>
      <c r="K54" s="417">
        <f>'6 FC'!K30</f>
        <v>0</v>
      </c>
      <c r="L54" s="417">
        <f>'6 FC'!L30</f>
        <v>0</v>
      </c>
      <c r="M54" s="417">
        <f>'6 FC'!M30</f>
        <v>0</v>
      </c>
      <c r="N54" s="417">
        <f>'6 FC'!N30</f>
        <v>0</v>
      </c>
      <c r="O54" s="417">
        <f>'6 FC'!O30</f>
        <v>0</v>
      </c>
    </row>
    <row r="55" spans="1:15" ht="16.5" thickBot="1" thickTop="1">
      <c r="A55" s="21" t="s">
        <v>871</v>
      </c>
      <c r="B55" s="417">
        <f>'2 BP'!B52</f>
        <v>0</v>
      </c>
      <c r="C55" s="417">
        <f>C53+C54</f>
        <v>0</v>
      </c>
      <c r="D55" s="417">
        <f aca="true" t="shared" si="13" ref="D55:O55">D53+D54</f>
        <v>0</v>
      </c>
      <c r="E55" s="417">
        <f t="shared" si="13"/>
        <v>0</v>
      </c>
      <c r="F55" s="417">
        <f t="shared" si="13"/>
        <v>0</v>
      </c>
      <c r="G55" s="417">
        <f t="shared" si="13"/>
        <v>0</v>
      </c>
      <c r="H55" s="417">
        <f t="shared" si="13"/>
        <v>0</v>
      </c>
      <c r="I55" s="417">
        <f t="shared" si="13"/>
        <v>0</v>
      </c>
      <c r="J55" s="417">
        <f t="shared" si="13"/>
        <v>0</v>
      </c>
      <c r="K55" s="417">
        <f t="shared" si="13"/>
        <v>0</v>
      </c>
      <c r="L55" s="417">
        <f t="shared" si="13"/>
        <v>0</v>
      </c>
      <c r="M55" s="417">
        <f t="shared" si="13"/>
        <v>0</v>
      </c>
      <c r="N55" s="417">
        <f t="shared" si="13"/>
        <v>0</v>
      </c>
      <c r="O55" s="417">
        <f t="shared" si="13"/>
        <v>0</v>
      </c>
    </row>
    <row r="56" ht="15.75" thickTop="1"/>
    <row r="59" ht="15">
      <c r="C59" s="374"/>
    </row>
  </sheetData>
  <sheetProtection password="8700" sheet="1"/>
  <mergeCells count="9">
    <mergeCell ref="B51:D51"/>
    <mergeCell ref="E51:O51"/>
    <mergeCell ref="A13:G13"/>
    <mergeCell ref="C1:G1"/>
    <mergeCell ref="A1:B2"/>
    <mergeCell ref="A25:B25"/>
    <mergeCell ref="C30:G30"/>
    <mergeCell ref="C42:G42"/>
    <mergeCell ref="A42:A43"/>
  </mergeCells>
  <dataValidations count="3">
    <dataValidation allowBlank="1" showErrorMessage="1" sqref="C7 C34:M34"/>
    <dataValidation allowBlank="1" showInputMessage="1" showErrorMessage="1" promptTitle="Amortização do principal" prompt="O empréstimo contraído para a cobertura de Déficit de Caixa do exercício anterior é pago integralmente no exercício seguinte." sqref="D7:M7"/>
    <dataValidation allowBlank="1" showInputMessage="1" showErrorMessage="1" promptTitle="Cobertura de Caixa" prompt="Empréstimos contraídos para a cobertura de Déficits de Caixa, apurados na Demonstração do Fluxo de Caixa." sqref="C6:M6"/>
  </dataValidations>
  <printOptions/>
  <pageMargins left="0.5118110236220472" right="0.5118110236220472" top="0.7874015748031497" bottom="0.7874015748031497" header="0.31496062992125984" footer="0.31496062992125984"/>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O45"/>
  <sheetViews>
    <sheetView showGridLines="0" zoomScalePageLayoutView="0" workbookViewId="0" topLeftCell="A1">
      <pane ySplit="5" topLeftCell="A6" activePane="bottomLeft" state="frozen"/>
      <selection pane="topLeft" activeCell="F12" sqref="F12:F15"/>
      <selection pane="bottomLeft" activeCell="F14" sqref="F14"/>
    </sheetView>
  </sheetViews>
  <sheetFormatPr defaultColWidth="9.140625" defaultRowHeight="15"/>
  <cols>
    <col min="1" max="1" width="61.7109375" style="2" customWidth="1"/>
    <col min="2" max="15" width="12.7109375" style="2" customWidth="1"/>
    <col min="16" max="16384" width="9.140625" style="2" customWidth="1"/>
  </cols>
  <sheetData>
    <row r="1" ht="16.5" thickBot="1" thickTop="1">
      <c r="A1" s="131">
        <f>'1 DRE'!A1</f>
        <v>0</v>
      </c>
    </row>
    <row r="2" spans="1:2" ht="15.75" thickTop="1">
      <c r="A2" s="234" t="s">
        <v>489</v>
      </c>
      <c r="B2" s="235" t="str">
        <f>'1 DRE'!B2</f>
        <v>-</v>
      </c>
    </row>
    <row r="3" spans="1:15" ht="15.75" thickBot="1">
      <c r="A3" s="225" t="s">
        <v>33</v>
      </c>
      <c r="B3" s="226"/>
      <c r="C3" s="226"/>
      <c r="D3" s="226"/>
      <c r="E3" s="226"/>
      <c r="F3" s="226"/>
      <c r="G3" s="226"/>
      <c r="H3" s="226"/>
      <c r="I3" s="226"/>
      <c r="J3" s="226"/>
      <c r="K3" s="226"/>
      <c r="L3" s="226"/>
      <c r="M3" s="226"/>
      <c r="N3" s="226"/>
      <c r="O3" s="226"/>
    </row>
    <row r="4" spans="1:15" ht="16.5" thickBot="1" thickTop="1">
      <c r="A4" s="454" t="str">
        <f>'1 DRE'!A4:A6</f>
        <v>Valores em (especificar unidade)</v>
      </c>
      <c r="B4" s="487" t="s">
        <v>1</v>
      </c>
      <c r="C4" s="488"/>
      <c r="D4" s="489"/>
      <c r="E4" s="502" t="s">
        <v>2</v>
      </c>
      <c r="F4" s="503"/>
      <c r="G4" s="503"/>
      <c r="H4" s="503"/>
      <c r="I4" s="503"/>
      <c r="J4" s="503"/>
      <c r="K4" s="503"/>
      <c r="L4" s="503"/>
      <c r="M4" s="503"/>
      <c r="N4" s="503"/>
      <c r="O4" s="503"/>
    </row>
    <row r="5" spans="1:15" ht="16.5" thickBot="1" thickTop="1">
      <c r="A5" s="455"/>
      <c r="B5" s="88" t="str">
        <f>'1 DRE'!B6</f>
        <v>Ano 1</v>
      </c>
      <c r="C5" s="88" t="str">
        <f>'1 DRE'!C6</f>
        <v>Ano 2</v>
      </c>
      <c r="D5" s="88" t="str">
        <f>'1 DRE'!D6</f>
        <v>Ano 3</v>
      </c>
      <c r="E5" s="88" t="str">
        <f>'1 DRE'!E6</f>
        <v>Ano 1</v>
      </c>
      <c r="F5" s="88" t="str">
        <f>'1 DRE'!F6</f>
        <v>Ano 2</v>
      </c>
      <c r="G5" s="88" t="str">
        <f>'1 DRE'!G6</f>
        <v>Ano 3</v>
      </c>
      <c r="H5" s="88" t="str">
        <f>'1 DRE'!H6</f>
        <v>Ano 4</v>
      </c>
      <c r="I5" s="88" t="str">
        <f>'1 DRE'!I6</f>
        <v>Ano 5</v>
      </c>
      <c r="J5" s="88" t="str">
        <f>'1 DRE'!J6</f>
        <v>Ano 6</v>
      </c>
      <c r="K5" s="88" t="str">
        <f>'1 DRE'!K6</f>
        <v>Ano 7</v>
      </c>
      <c r="L5" s="88" t="str">
        <f>'1 DRE'!L6</f>
        <v>Ano 8</v>
      </c>
      <c r="M5" s="88" t="str">
        <f>'1 DRE'!M6</f>
        <v>Ano 9</v>
      </c>
      <c r="N5" s="88" t="str">
        <f>'1 DRE'!N6</f>
        <v>Ano 10</v>
      </c>
      <c r="O5" s="88" t="str">
        <f>'1 DRE'!O6</f>
        <v>Ano 11</v>
      </c>
    </row>
    <row r="6" spans="1:15" ht="16.5" thickBot="1" thickTop="1">
      <c r="A6" s="25"/>
      <c r="B6" s="227"/>
      <c r="C6" s="227"/>
      <c r="D6" s="227"/>
      <c r="E6" s="227"/>
      <c r="F6" s="227"/>
      <c r="G6" s="227"/>
      <c r="H6" s="227"/>
      <c r="I6" s="228"/>
      <c r="J6" s="228"/>
      <c r="K6" s="228"/>
      <c r="L6" s="228"/>
      <c r="M6" s="228"/>
      <c r="N6" s="228"/>
      <c r="O6" s="228"/>
    </row>
    <row r="7" ht="1.5" customHeight="1" thickBot="1" thickTop="1"/>
    <row r="8" spans="1:15" ht="21.75" customHeight="1" thickBot="1" thickTop="1">
      <c r="A8" s="236" t="s">
        <v>246</v>
      </c>
      <c r="B8" s="429"/>
      <c r="C8" s="409">
        <f>C10+C11-C12-C13-C14+C15+C16+C17+C18</f>
        <v>0</v>
      </c>
      <c r="D8" s="409">
        <f aca="true" t="shared" si="0" ref="D8:O8">D10+D11-D12-D13-D14+D15+D16+D17+D18</f>
        <v>0</v>
      </c>
      <c r="E8" s="409">
        <f>E10+E11-E12-E13-E14+E15+E16+E17+E18</f>
        <v>0</v>
      </c>
      <c r="F8" s="409">
        <f t="shared" si="0"/>
        <v>0</v>
      </c>
      <c r="G8" s="409">
        <f t="shared" si="0"/>
        <v>0</v>
      </c>
      <c r="H8" s="409">
        <f t="shared" si="0"/>
        <v>0</v>
      </c>
      <c r="I8" s="409">
        <f t="shared" si="0"/>
        <v>0</v>
      </c>
      <c r="J8" s="409">
        <f t="shared" si="0"/>
        <v>0</v>
      </c>
      <c r="K8" s="409">
        <f t="shared" si="0"/>
        <v>0</v>
      </c>
      <c r="L8" s="409">
        <f t="shared" si="0"/>
        <v>0</v>
      </c>
      <c r="M8" s="409">
        <f t="shared" si="0"/>
        <v>0</v>
      </c>
      <c r="N8" s="409">
        <f t="shared" si="0"/>
        <v>0</v>
      </c>
      <c r="O8" s="409">
        <f t="shared" si="0"/>
        <v>0</v>
      </c>
    </row>
    <row r="9" ht="1.5" customHeight="1" thickBot="1" thickTop="1"/>
    <row r="10" spans="1:15" ht="15.75" thickBot="1" thickTop="1">
      <c r="A10" s="14" t="s">
        <v>841</v>
      </c>
      <c r="B10" s="504"/>
      <c r="C10" s="401">
        <f>'1 DRE'!C$22</f>
        <v>0</v>
      </c>
      <c r="D10" s="401">
        <f>'1 DRE'!D$22</f>
        <v>0</v>
      </c>
      <c r="E10" s="401">
        <f>'1 DRE'!E$22</f>
        <v>0</v>
      </c>
      <c r="F10" s="401">
        <f>'1 DRE'!F$22</f>
        <v>0</v>
      </c>
      <c r="G10" s="401">
        <f>'1 DRE'!G$22</f>
        <v>0</v>
      </c>
      <c r="H10" s="401">
        <f>'1 DRE'!H$22</f>
        <v>0</v>
      </c>
      <c r="I10" s="401">
        <f>'1 DRE'!I$22</f>
        <v>0</v>
      </c>
      <c r="J10" s="401">
        <f>'1 DRE'!J$22</f>
        <v>0</v>
      </c>
      <c r="K10" s="401">
        <f>'1 DRE'!K$22</f>
        <v>0</v>
      </c>
      <c r="L10" s="401">
        <f>'1 DRE'!L$22</f>
        <v>0</v>
      </c>
      <c r="M10" s="401">
        <f>'1 DRE'!M$22</f>
        <v>0</v>
      </c>
      <c r="N10" s="401">
        <f>'1 DRE'!N$22</f>
        <v>0</v>
      </c>
      <c r="O10" s="401">
        <f>'1 DRE'!O$22</f>
        <v>0</v>
      </c>
    </row>
    <row r="11" spans="1:15" ht="16.5" customHeight="1" thickBot="1" thickTop="1">
      <c r="A11" s="14" t="s">
        <v>34</v>
      </c>
      <c r="B11" s="505"/>
      <c r="C11" s="266"/>
      <c r="D11" s="266"/>
      <c r="E11" s="265">
        <f>'3 AP'!G33</f>
        <v>0</v>
      </c>
      <c r="F11" s="265">
        <f>'3 AP'!H33</f>
        <v>0</v>
      </c>
      <c r="G11" s="265">
        <f>'3 AP'!I33</f>
        <v>0</v>
      </c>
      <c r="H11" s="265">
        <f>'3 AP'!J33</f>
        <v>0</v>
      </c>
      <c r="I11" s="265">
        <f>'3 AP'!K33</f>
        <v>0</v>
      </c>
      <c r="J11" s="265">
        <f>'3 AP'!L33</f>
        <v>0</v>
      </c>
      <c r="K11" s="265">
        <f>'3 AP'!M33</f>
        <v>0</v>
      </c>
      <c r="L11" s="265">
        <f>'3 AP'!N33</f>
        <v>0</v>
      </c>
      <c r="M11" s="265">
        <f>'3 AP'!O33</f>
        <v>0</v>
      </c>
      <c r="N11" s="265">
        <f>'3 AP'!P33</f>
        <v>0</v>
      </c>
      <c r="O11" s="265">
        <f>'3 AP'!Q33</f>
        <v>0</v>
      </c>
    </row>
    <row r="12" spans="1:15" ht="16.5" customHeight="1" thickBot="1" thickTop="1">
      <c r="A12" s="24" t="s">
        <v>242</v>
      </c>
      <c r="B12" s="505"/>
      <c r="C12" s="265">
        <f>'4 NCG'!C$20-'4 NCG'!B$20</f>
        <v>0</v>
      </c>
      <c r="D12" s="265">
        <f>'4 NCG'!D$20-'4 NCG'!C$20</f>
        <v>0</v>
      </c>
      <c r="E12" s="265">
        <f>'4 NCG'!E$20-'4 NCG'!D$20</f>
        <v>0</v>
      </c>
      <c r="F12" s="265">
        <f>'4 NCG'!F$20-'4 NCG'!E$20</f>
        <v>0</v>
      </c>
      <c r="G12" s="265">
        <f>'4 NCG'!G$20-'4 NCG'!F$20</f>
        <v>0</v>
      </c>
      <c r="H12" s="265">
        <f>'4 NCG'!H$20-'4 NCG'!G$20</f>
        <v>0</v>
      </c>
      <c r="I12" s="265">
        <f>'4 NCG'!I$20-'4 NCG'!H$20</f>
        <v>0</v>
      </c>
      <c r="J12" s="265">
        <f>'4 NCG'!J$20-'4 NCG'!I$20</f>
        <v>0</v>
      </c>
      <c r="K12" s="265">
        <f>'4 NCG'!K$20-'4 NCG'!J$20</f>
        <v>0</v>
      </c>
      <c r="L12" s="265">
        <f>'4 NCG'!L$20-'4 NCG'!K$20</f>
        <v>0</v>
      </c>
      <c r="M12" s="265">
        <f>'4 NCG'!M$20-'4 NCG'!L$20</f>
        <v>0</v>
      </c>
      <c r="N12" s="265">
        <f>'4 NCG'!N$20-'4 NCG'!M$20</f>
        <v>0</v>
      </c>
      <c r="O12" s="265">
        <f>'4 NCG'!O$20-'4 NCG'!N$20</f>
        <v>0</v>
      </c>
    </row>
    <row r="13" spans="1:15" ht="16.5" customHeight="1" thickBot="1" thickTop="1">
      <c r="A13" s="24" t="s">
        <v>243</v>
      </c>
      <c r="B13" s="505"/>
      <c r="C13" s="265">
        <f>'4 NCG'!C$21-'4 NCG'!B$21</f>
        <v>0</v>
      </c>
      <c r="D13" s="265">
        <f>'4 NCG'!D$21-'4 NCG'!C$21</f>
        <v>0</v>
      </c>
      <c r="E13" s="265">
        <f>'4 NCG'!E$21-'4 NCG'!D$21</f>
        <v>0</v>
      </c>
      <c r="F13" s="265">
        <f>'4 NCG'!F$21-'4 NCG'!E$21</f>
        <v>0</v>
      </c>
      <c r="G13" s="265">
        <f>'4 NCG'!G$21-'4 NCG'!F$21</f>
        <v>0</v>
      </c>
      <c r="H13" s="265">
        <f>'4 NCG'!H$21-'4 NCG'!G$21</f>
        <v>0</v>
      </c>
      <c r="I13" s="265">
        <f>'4 NCG'!I$21-'4 NCG'!H$21</f>
        <v>0</v>
      </c>
      <c r="J13" s="265">
        <f>'4 NCG'!J$21-'4 NCG'!I$21</f>
        <v>0</v>
      </c>
      <c r="K13" s="265">
        <f>'4 NCG'!K$21-'4 NCG'!J$21</f>
        <v>0</v>
      </c>
      <c r="L13" s="265">
        <f>'4 NCG'!L$21-'4 NCG'!K$21</f>
        <v>0</v>
      </c>
      <c r="M13" s="265">
        <f>'4 NCG'!M$21-'4 NCG'!L$21</f>
        <v>0</v>
      </c>
      <c r="N13" s="265">
        <f>'4 NCG'!N$21-'4 NCG'!M$21</f>
        <v>0</v>
      </c>
      <c r="O13" s="265">
        <f>'4 NCG'!O$21-'4 NCG'!N$21</f>
        <v>0</v>
      </c>
    </row>
    <row r="14" spans="1:15" ht="16.5" customHeight="1" thickBot="1" thickTop="1">
      <c r="A14" s="24" t="s">
        <v>857</v>
      </c>
      <c r="B14" s="505"/>
      <c r="C14" s="265">
        <f>'2 BP'!C11-'2 BP'!B11</f>
        <v>0</v>
      </c>
      <c r="D14" s="265">
        <f>'2 BP'!D11-'2 BP'!C11</f>
        <v>0</v>
      </c>
      <c r="E14" s="265">
        <f>'2 BP'!E11-'2 BP'!D11</f>
        <v>0</v>
      </c>
      <c r="F14" s="265">
        <f>'2 BP'!F11-'2 BP'!E11</f>
        <v>0</v>
      </c>
      <c r="G14" s="265">
        <f>'2 BP'!G11-'2 BP'!F11</f>
        <v>0</v>
      </c>
      <c r="H14" s="265">
        <f>'2 BP'!H11-'2 BP'!G11</f>
        <v>0</v>
      </c>
      <c r="I14" s="265">
        <f>'2 BP'!I11-'2 BP'!H11</f>
        <v>0</v>
      </c>
      <c r="J14" s="265">
        <f>'2 BP'!J11-'2 BP'!I11</f>
        <v>0</v>
      </c>
      <c r="K14" s="265">
        <f>'2 BP'!K11-'2 BP'!J11</f>
        <v>0</v>
      </c>
      <c r="L14" s="265">
        <f>'2 BP'!L11-'2 BP'!K11</f>
        <v>0</v>
      </c>
      <c r="M14" s="265">
        <f>'2 BP'!M11-'2 BP'!L11</f>
        <v>0</v>
      </c>
      <c r="N14" s="265">
        <f>'2 BP'!N11-'2 BP'!M11</f>
        <v>0</v>
      </c>
      <c r="O14" s="265">
        <f>'2 BP'!O11-'2 BP'!N11</f>
        <v>0</v>
      </c>
    </row>
    <row r="15" spans="1:15" ht="16.5" customHeight="1" thickBot="1" thickTop="1">
      <c r="A15" s="24" t="s">
        <v>244</v>
      </c>
      <c r="B15" s="505"/>
      <c r="C15" s="265">
        <f>'4 NCG'!C$22-'4 NCG'!B$22</f>
        <v>0</v>
      </c>
      <c r="D15" s="265">
        <f>'4 NCG'!D$22-'4 NCG'!C$22</f>
        <v>0</v>
      </c>
      <c r="E15" s="265">
        <f>'4 NCG'!E$22-'4 NCG'!D$22</f>
        <v>0</v>
      </c>
      <c r="F15" s="265">
        <f>'4 NCG'!F$22-'4 NCG'!E$22</f>
        <v>0</v>
      </c>
      <c r="G15" s="265">
        <f>'4 NCG'!G$22-'4 NCG'!F$22</f>
        <v>0</v>
      </c>
      <c r="H15" s="265">
        <f>'4 NCG'!H$22-'4 NCG'!G$22</f>
        <v>0</v>
      </c>
      <c r="I15" s="265">
        <f>'4 NCG'!I$22-'4 NCG'!H$22</f>
        <v>0</v>
      </c>
      <c r="J15" s="265">
        <f>'4 NCG'!J$22-'4 NCG'!I$22</f>
        <v>0</v>
      </c>
      <c r="K15" s="265">
        <f>'4 NCG'!K$22-'4 NCG'!J$22</f>
        <v>0</v>
      </c>
      <c r="L15" s="265">
        <f>'4 NCG'!L$22-'4 NCG'!K$22</f>
        <v>0</v>
      </c>
      <c r="M15" s="265">
        <f>'4 NCG'!M$22-'4 NCG'!L$22</f>
        <v>0</v>
      </c>
      <c r="N15" s="265">
        <f>'4 NCG'!N$22-'4 NCG'!M$22</f>
        <v>0</v>
      </c>
      <c r="O15" s="265">
        <f>'4 NCG'!O$22-'4 NCG'!N$22</f>
        <v>0</v>
      </c>
    </row>
    <row r="16" spans="1:15" ht="16.5" customHeight="1" thickBot="1" thickTop="1">
      <c r="A16" s="24" t="s">
        <v>245</v>
      </c>
      <c r="B16" s="505"/>
      <c r="C16" s="265">
        <f>'4 NCG'!C$23-'4 NCG'!B$23</f>
        <v>0</v>
      </c>
      <c r="D16" s="265">
        <f>'4 NCG'!D$23-'4 NCG'!C$23</f>
        <v>0</v>
      </c>
      <c r="E16" s="265">
        <f>'4 NCG'!E$23-'4 NCG'!D$23</f>
        <v>0</v>
      </c>
      <c r="F16" s="265">
        <f>'4 NCG'!F$23-'4 NCG'!E$23</f>
        <v>0</v>
      </c>
      <c r="G16" s="265">
        <f>'4 NCG'!G$23-'4 NCG'!F$23</f>
        <v>0</v>
      </c>
      <c r="H16" s="265">
        <f>'4 NCG'!H$23-'4 NCG'!G$23</f>
        <v>0</v>
      </c>
      <c r="I16" s="265">
        <f>'4 NCG'!I$23-'4 NCG'!H$23</f>
        <v>0</v>
      </c>
      <c r="J16" s="265">
        <f>'4 NCG'!J$23-'4 NCG'!I$23</f>
        <v>0</v>
      </c>
      <c r="K16" s="265">
        <f>'4 NCG'!K$23-'4 NCG'!J$23</f>
        <v>0</v>
      </c>
      <c r="L16" s="265">
        <f>'4 NCG'!L$23-'4 NCG'!K$23</f>
        <v>0</v>
      </c>
      <c r="M16" s="265">
        <f>'4 NCG'!M$23-'4 NCG'!L$23</f>
        <v>0</v>
      </c>
      <c r="N16" s="265">
        <f>'4 NCG'!N$23-'4 NCG'!M$23</f>
        <v>0</v>
      </c>
      <c r="O16" s="265">
        <f>'4 NCG'!O$23-'4 NCG'!N$23</f>
        <v>0</v>
      </c>
    </row>
    <row r="17" spans="1:15" ht="16.5" customHeight="1" thickBot="1" thickTop="1">
      <c r="A17" s="24" t="s">
        <v>859</v>
      </c>
      <c r="B17" s="505"/>
      <c r="C17" s="265">
        <f>'2 BP'!C37-'2 BP'!B37</f>
        <v>0</v>
      </c>
      <c r="D17" s="265">
        <f>'2 BP'!D37-'2 BP'!C37</f>
        <v>0</v>
      </c>
      <c r="E17" s="265">
        <f>'2 BP'!E37-'2 BP'!D37</f>
        <v>0</v>
      </c>
      <c r="F17" s="265">
        <f>'2 BP'!F37-'2 BP'!E37</f>
        <v>0</v>
      </c>
      <c r="G17" s="265">
        <f>'2 BP'!G37-'2 BP'!F37</f>
        <v>0</v>
      </c>
      <c r="H17" s="265">
        <f>'2 BP'!H37-'2 BP'!G37</f>
        <v>0</v>
      </c>
      <c r="I17" s="265">
        <f>'2 BP'!I37-'2 BP'!H37</f>
        <v>0</v>
      </c>
      <c r="J17" s="265">
        <f>'2 BP'!J37-'2 BP'!I37</f>
        <v>0</v>
      </c>
      <c r="K17" s="265">
        <f>'2 BP'!K37-'2 BP'!J37</f>
        <v>0</v>
      </c>
      <c r="L17" s="265">
        <f>'2 BP'!L37-'2 BP'!K37</f>
        <v>0</v>
      </c>
      <c r="M17" s="265">
        <f>'2 BP'!M37-'2 BP'!L37</f>
        <v>0</v>
      </c>
      <c r="N17" s="265">
        <f>'2 BP'!N37-'2 BP'!M37</f>
        <v>0</v>
      </c>
      <c r="O17" s="265">
        <f>'2 BP'!O37-'2 BP'!N37</f>
        <v>0</v>
      </c>
    </row>
    <row r="18" spans="1:15" ht="16.5" customHeight="1" thickBot="1" thickTop="1">
      <c r="A18" s="24" t="s">
        <v>858</v>
      </c>
      <c r="B18" s="506"/>
      <c r="C18" s="265">
        <f>'2 BP'!C39-'2 BP'!B39</f>
        <v>0</v>
      </c>
      <c r="D18" s="265">
        <f>'2 BP'!D39-'2 BP'!C39</f>
        <v>0</v>
      </c>
      <c r="E18" s="265">
        <f>'2 BP'!E39-'2 BP'!D39</f>
        <v>0</v>
      </c>
      <c r="F18" s="265">
        <f>'2 BP'!F39-'2 BP'!E39</f>
        <v>0</v>
      </c>
      <c r="G18" s="265">
        <f>'2 BP'!G39-'2 BP'!F39</f>
        <v>0</v>
      </c>
      <c r="H18" s="265">
        <f>'2 BP'!H39-'2 BP'!G39</f>
        <v>0</v>
      </c>
      <c r="I18" s="265">
        <f>'2 BP'!I39-'2 BP'!H39</f>
        <v>0</v>
      </c>
      <c r="J18" s="265">
        <f>'2 BP'!J39-'2 BP'!I39</f>
        <v>0</v>
      </c>
      <c r="K18" s="265">
        <f>'2 BP'!K39-'2 BP'!J39</f>
        <v>0</v>
      </c>
      <c r="L18" s="265">
        <f>'2 BP'!L39-'2 BP'!K39</f>
        <v>0</v>
      </c>
      <c r="M18" s="265">
        <f>'2 BP'!M39-'2 BP'!L39</f>
        <v>0</v>
      </c>
      <c r="N18" s="265">
        <f>'2 BP'!N39-'2 BP'!M39</f>
        <v>0</v>
      </c>
      <c r="O18" s="265">
        <f>'2 BP'!O39-'2 BP'!N39</f>
        <v>0</v>
      </c>
    </row>
    <row r="19" spans="1:15" ht="16.5" thickBot="1" thickTop="1">
      <c r="A19" s="222"/>
      <c r="B19" s="222"/>
      <c r="C19" s="222"/>
      <c r="D19" s="222"/>
      <c r="E19" s="222"/>
      <c r="F19" s="222"/>
      <c r="G19" s="222"/>
      <c r="H19" s="222"/>
      <c r="I19" s="222"/>
      <c r="J19" s="222"/>
      <c r="K19" s="222"/>
      <c r="L19" s="222"/>
      <c r="M19" s="222"/>
      <c r="N19" s="222"/>
      <c r="O19" s="222"/>
    </row>
    <row r="20" spans="1:15" ht="21.75" customHeight="1" thickBot="1" thickTop="1">
      <c r="A20" s="237" t="s">
        <v>247</v>
      </c>
      <c r="B20" s="410"/>
      <c r="C20" s="410">
        <f aca="true" t="shared" si="1" ref="C20:I20">SUM(C22:C23)</f>
        <v>0</v>
      </c>
      <c r="D20" s="410">
        <f t="shared" si="1"/>
        <v>0</v>
      </c>
      <c r="E20" s="410">
        <f t="shared" si="1"/>
        <v>0</v>
      </c>
      <c r="F20" s="410">
        <f t="shared" si="1"/>
        <v>0</v>
      </c>
      <c r="G20" s="410">
        <f t="shared" si="1"/>
        <v>0</v>
      </c>
      <c r="H20" s="410">
        <f t="shared" si="1"/>
        <v>0</v>
      </c>
      <c r="I20" s="410">
        <f t="shared" si="1"/>
        <v>0</v>
      </c>
      <c r="J20" s="410">
        <f aca="true" t="shared" si="2" ref="J20:O20">SUM(J22:J23)</f>
        <v>0</v>
      </c>
      <c r="K20" s="410">
        <f t="shared" si="2"/>
        <v>0</v>
      </c>
      <c r="L20" s="410">
        <f t="shared" si="2"/>
        <v>0</v>
      </c>
      <c r="M20" s="410">
        <f t="shared" si="2"/>
        <v>0</v>
      </c>
      <c r="N20" s="410">
        <f t="shared" si="2"/>
        <v>0</v>
      </c>
      <c r="O20" s="410">
        <f t="shared" si="2"/>
        <v>0</v>
      </c>
    </row>
    <row r="21" ht="1.5" customHeight="1" thickBot="1" thickTop="1"/>
    <row r="22" spans="1:15" ht="15.75" thickBot="1" thickTop="1">
      <c r="A22" s="24" t="s">
        <v>279</v>
      </c>
      <c r="B22" s="507"/>
      <c r="C22" s="266"/>
      <c r="D22" s="266"/>
      <c r="E22" s="265">
        <f>'3 AP'!G24</f>
        <v>0</v>
      </c>
      <c r="F22" s="265">
        <f>'3 AP'!H24</f>
        <v>0</v>
      </c>
      <c r="G22" s="265">
        <f>'3 AP'!I24</f>
        <v>0</v>
      </c>
      <c r="H22" s="265">
        <f>'3 AP'!J24</f>
        <v>0</v>
      </c>
      <c r="I22" s="265">
        <f>'3 AP'!K24</f>
        <v>0</v>
      </c>
      <c r="J22" s="265">
        <f>'3 AP'!L24</f>
        <v>0</v>
      </c>
      <c r="K22" s="265">
        <f>'3 AP'!M24</f>
        <v>0</v>
      </c>
      <c r="L22" s="265">
        <f>'3 AP'!N24</f>
        <v>0</v>
      </c>
      <c r="M22" s="265">
        <f>'3 AP'!O24</f>
        <v>0</v>
      </c>
      <c r="N22" s="265">
        <f>'3 AP'!P24</f>
        <v>0</v>
      </c>
      <c r="O22" s="265">
        <f>'3 AP'!Q24</f>
        <v>0</v>
      </c>
    </row>
    <row r="23" spans="1:15" ht="15.75" thickBot="1" thickTop="1">
      <c r="A23" s="24" t="s">
        <v>280</v>
      </c>
      <c r="B23" s="508"/>
      <c r="C23" s="266"/>
      <c r="D23" s="266"/>
      <c r="E23" s="266"/>
      <c r="F23" s="266"/>
      <c r="G23" s="266"/>
      <c r="H23" s="266"/>
      <c r="I23" s="266"/>
      <c r="J23" s="266"/>
      <c r="K23" s="266"/>
      <c r="L23" s="266"/>
      <c r="M23" s="266"/>
      <c r="N23" s="266"/>
      <c r="O23" s="266"/>
    </row>
    <row r="24" spans="1:15" ht="16.5" thickBot="1" thickTop="1">
      <c r="A24" s="222"/>
      <c r="B24" s="222"/>
      <c r="C24" s="222"/>
      <c r="D24" s="222"/>
      <c r="E24" s="222"/>
      <c r="F24" s="222"/>
      <c r="G24" s="222"/>
      <c r="H24" s="222"/>
      <c r="I24" s="222"/>
      <c r="J24" s="222"/>
      <c r="K24" s="222"/>
      <c r="L24" s="222"/>
      <c r="M24" s="222"/>
      <c r="N24" s="222"/>
      <c r="O24" s="222"/>
    </row>
    <row r="25" spans="1:15" ht="21.75" customHeight="1" thickBot="1" thickTop="1">
      <c r="A25" s="237" t="s">
        <v>248</v>
      </c>
      <c r="B25" s="409"/>
      <c r="C25" s="409">
        <f aca="true" t="shared" si="3" ref="C25:O25">C27-C28-C29+C30-C31</f>
        <v>0</v>
      </c>
      <c r="D25" s="409">
        <f t="shared" si="3"/>
        <v>0</v>
      </c>
      <c r="E25" s="409">
        <f t="shared" si="3"/>
        <v>0</v>
      </c>
      <c r="F25" s="409">
        <f t="shared" si="3"/>
        <v>0</v>
      </c>
      <c r="G25" s="409">
        <f t="shared" si="3"/>
        <v>0</v>
      </c>
      <c r="H25" s="409">
        <f t="shared" si="3"/>
        <v>0</v>
      </c>
      <c r="I25" s="409">
        <f t="shared" si="3"/>
        <v>0</v>
      </c>
      <c r="J25" s="409">
        <f t="shared" si="3"/>
        <v>0</v>
      </c>
      <c r="K25" s="409">
        <f t="shared" si="3"/>
        <v>0</v>
      </c>
      <c r="L25" s="409">
        <f t="shared" si="3"/>
        <v>0</v>
      </c>
      <c r="M25" s="409">
        <f t="shared" si="3"/>
        <v>0</v>
      </c>
      <c r="N25" s="409">
        <f t="shared" si="3"/>
        <v>0</v>
      </c>
      <c r="O25" s="409">
        <f t="shared" si="3"/>
        <v>0</v>
      </c>
    </row>
    <row r="26" ht="1.5" customHeight="1" thickBot="1" thickTop="1"/>
    <row r="27" spans="1:15" ht="15.75" thickBot="1" thickTop="1">
      <c r="A27" s="24" t="s">
        <v>281</v>
      </c>
      <c r="B27" s="507"/>
      <c r="C27" s="266"/>
      <c r="D27" s="266"/>
      <c r="E27" s="265">
        <f>'5 FLP'!C12+'5 FLP'!C13+'5 FLP'!C25</f>
        <v>0</v>
      </c>
      <c r="F27" s="265">
        <f>'5 FLP'!D25</f>
        <v>0</v>
      </c>
      <c r="G27" s="265">
        <f>'5 FLP'!E25</f>
        <v>0</v>
      </c>
      <c r="H27" s="265">
        <f>'5 FLP'!F25</f>
        <v>0</v>
      </c>
      <c r="I27" s="265">
        <f>'5 FLP'!G25</f>
        <v>0</v>
      </c>
      <c r="J27" s="265">
        <f>'5 FLP'!H25</f>
        <v>0</v>
      </c>
      <c r="K27" s="265">
        <f>'5 FLP'!I25</f>
        <v>0</v>
      </c>
      <c r="L27" s="265">
        <f>'5 FLP'!J25</f>
        <v>0</v>
      </c>
      <c r="M27" s="265">
        <f>'5 FLP'!K25</f>
        <v>0</v>
      </c>
      <c r="N27" s="265">
        <f>'5 FLP'!L25</f>
        <v>0</v>
      </c>
      <c r="O27" s="265">
        <f>'5 FLP'!M25</f>
        <v>0</v>
      </c>
    </row>
    <row r="28" spans="1:15" ht="15.75" thickBot="1" thickTop="1">
      <c r="A28" s="24" t="s">
        <v>239</v>
      </c>
      <c r="B28" s="509"/>
      <c r="C28" s="266"/>
      <c r="D28" s="266"/>
      <c r="E28" s="265">
        <f>CALC!C$17-CALC!C7</f>
        <v>0</v>
      </c>
      <c r="F28" s="265">
        <f>CALC!D$17-CALC!D7</f>
        <v>0</v>
      </c>
      <c r="G28" s="265">
        <f>CALC!E$17-CALC!E7</f>
        <v>0</v>
      </c>
      <c r="H28" s="265">
        <f>CALC!F$17-CALC!F7</f>
        <v>0</v>
      </c>
      <c r="I28" s="265">
        <f>CALC!G$17-CALC!G7</f>
        <v>0</v>
      </c>
      <c r="J28" s="265">
        <f>CALC!H$17-CALC!H7</f>
        <v>0</v>
      </c>
      <c r="K28" s="265">
        <f>CALC!I$17-CALC!I7</f>
        <v>0</v>
      </c>
      <c r="L28" s="265">
        <f>CALC!J$17-CALC!J7</f>
        <v>0</v>
      </c>
      <c r="M28" s="265">
        <f>CALC!K$17-CALC!K7</f>
        <v>0</v>
      </c>
      <c r="N28" s="265">
        <f>CALC!L$17-CALC!L7</f>
        <v>0</v>
      </c>
      <c r="O28" s="265">
        <f>CALC!M$17-CALC!M7</f>
        <v>0</v>
      </c>
    </row>
    <row r="29" spans="1:15" ht="15.75" thickBot="1" thickTop="1">
      <c r="A29" s="24" t="s">
        <v>282</v>
      </c>
      <c r="B29" s="509"/>
      <c r="C29" s="266"/>
      <c r="D29" s="266"/>
      <c r="E29" s="265">
        <f>CALC!C$7</f>
        <v>0</v>
      </c>
      <c r="F29" s="265">
        <f>CALC!D$7</f>
        <v>0</v>
      </c>
      <c r="G29" s="265">
        <f>CALC!E$7</f>
        <v>0</v>
      </c>
      <c r="H29" s="265">
        <f>CALC!F$7</f>
        <v>0</v>
      </c>
      <c r="I29" s="265">
        <f>CALC!G$7</f>
        <v>0</v>
      </c>
      <c r="J29" s="265">
        <f>CALC!H$7</f>
        <v>0</v>
      </c>
      <c r="K29" s="265">
        <f>CALC!I$7</f>
        <v>0</v>
      </c>
      <c r="L29" s="265">
        <f>CALC!J$7</f>
        <v>0</v>
      </c>
      <c r="M29" s="265">
        <f>CALC!K$7</f>
        <v>0</v>
      </c>
      <c r="N29" s="265">
        <f>CALC!L$7</f>
        <v>0</v>
      </c>
      <c r="O29" s="265">
        <f>CALC!M$7</f>
        <v>0</v>
      </c>
    </row>
    <row r="30" spans="1:15" ht="15.75" thickBot="1" thickTop="1">
      <c r="A30" s="24" t="s">
        <v>865</v>
      </c>
      <c r="B30" s="509"/>
      <c r="C30" s="266"/>
      <c r="D30" s="266"/>
      <c r="E30" s="266"/>
      <c r="F30" s="266"/>
      <c r="G30" s="266"/>
      <c r="H30" s="266"/>
      <c r="I30" s="266"/>
      <c r="J30" s="266"/>
      <c r="K30" s="266"/>
      <c r="L30" s="266"/>
      <c r="M30" s="266"/>
      <c r="N30" s="266"/>
      <c r="O30" s="266"/>
    </row>
    <row r="31" spans="1:15" ht="15.75" thickBot="1" thickTop="1">
      <c r="A31" s="24" t="s">
        <v>240</v>
      </c>
      <c r="B31" s="508"/>
      <c r="C31" s="265">
        <f>'1 DRE'!B$25</f>
        <v>0</v>
      </c>
      <c r="D31" s="265">
        <f>'1 DRE'!C$25</f>
        <v>0</v>
      </c>
      <c r="E31" s="265">
        <f>IF('1 DRE'!E16&lt;&gt;0,'1 DRE'!D$25,0)</f>
        <v>0</v>
      </c>
      <c r="F31" s="265">
        <f>IF('1 DRE'!F16&lt;&gt;0,'1 DRE'!E$25,0)</f>
        <v>0</v>
      </c>
      <c r="G31" s="265">
        <f>IF('1 DRE'!G16&lt;&gt;0,'1 DRE'!F$25,0)</f>
        <v>0</v>
      </c>
      <c r="H31" s="265">
        <f>IF('1 DRE'!H16&lt;&gt;0,'1 DRE'!G$25,0)</f>
        <v>0</v>
      </c>
      <c r="I31" s="265">
        <f>IF('1 DRE'!I16&lt;&gt;0,'1 DRE'!H$25,0)</f>
        <v>0</v>
      </c>
      <c r="J31" s="265">
        <f>IF('1 DRE'!J16&lt;&gt;0,'1 DRE'!I$25,0)</f>
        <v>0</v>
      </c>
      <c r="K31" s="265">
        <f>IF('1 DRE'!K16&lt;&gt;0,'1 DRE'!J$25,0)</f>
        <v>0</v>
      </c>
      <c r="L31" s="265">
        <f>IF('1 DRE'!L16&lt;&gt;0,'1 DRE'!K$25,0)</f>
        <v>0</v>
      </c>
      <c r="M31" s="265">
        <f>IF('1 DRE'!M16&lt;&gt;0,'1 DRE'!L$25,0)</f>
        <v>0</v>
      </c>
      <c r="N31" s="265">
        <f>IF('1 DRE'!N16&lt;&gt;0,'1 DRE'!M$25,0)</f>
        <v>0</v>
      </c>
      <c r="O31" s="265">
        <f>IF('1 DRE'!O16&lt;&gt;0,'1 DRE'!N$25,0)</f>
        <v>0</v>
      </c>
    </row>
    <row r="32" spans="1:15" ht="16.5" thickBot="1" thickTop="1">
      <c r="A32" s="222"/>
      <c r="B32" s="413"/>
      <c r="C32" s="413"/>
      <c r="D32" s="413"/>
      <c r="E32" s="413"/>
      <c r="F32" s="413"/>
      <c r="G32" s="413"/>
      <c r="H32" s="413"/>
      <c r="I32" s="413"/>
      <c r="J32" s="413"/>
      <c r="K32" s="413"/>
      <c r="L32" s="413"/>
      <c r="M32" s="413"/>
      <c r="N32" s="413"/>
      <c r="O32" s="413"/>
    </row>
    <row r="33" ht="1.5" customHeight="1" thickBot="1" thickTop="1"/>
    <row r="34" spans="1:15" ht="21.75" customHeight="1" thickBot="1" thickTop="1">
      <c r="A34" s="364" t="s">
        <v>241</v>
      </c>
      <c r="B34" s="421"/>
      <c r="C34" s="408">
        <f aca="true" t="shared" si="4" ref="C34:O34">C8-C20+C25</f>
        <v>0</v>
      </c>
      <c r="D34" s="408">
        <f t="shared" si="4"/>
        <v>0</v>
      </c>
      <c r="E34" s="408">
        <f t="shared" si="4"/>
        <v>0</v>
      </c>
      <c r="F34" s="408">
        <f t="shared" si="4"/>
        <v>0</v>
      </c>
      <c r="G34" s="408">
        <f t="shared" si="4"/>
        <v>0</v>
      </c>
      <c r="H34" s="408">
        <f t="shared" si="4"/>
        <v>0</v>
      </c>
      <c r="I34" s="408">
        <f t="shared" si="4"/>
        <v>0</v>
      </c>
      <c r="J34" s="408">
        <f t="shared" si="4"/>
        <v>0</v>
      </c>
      <c r="K34" s="408">
        <f t="shared" si="4"/>
        <v>0</v>
      </c>
      <c r="L34" s="408">
        <f t="shared" si="4"/>
        <v>0</v>
      </c>
      <c r="M34" s="408">
        <f t="shared" si="4"/>
        <v>0</v>
      </c>
      <c r="N34" s="408">
        <f t="shared" si="4"/>
        <v>0</v>
      </c>
      <c r="O34" s="408">
        <f t="shared" si="4"/>
        <v>0</v>
      </c>
    </row>
    <row r="35" ht="4.5" customHeight="1" thickTop="1"/>
    <row r="36" ht="1.5" customHeight="1" thickBot="1"/>
    <row r="37" spans="1:15" ht="15.75" thickBot="1" thickTop="1">
      <c r="A37" s="24" t="s">
        <v>876</v>
      </c>
      <c r="B37" s="424"/>
      <c r="C37" s="425">
        <f>B40</f>
        <v>0</v>
      </c>
      <c r="D37" s="425">
        <f aca="true" t="shared" si="5" ref="D37:O37">C40</f>
        <v>0</v>
      </c>
      <c r="E37" s="425">
        <f t="shared" si="5"/>
        <v>0</v>
      </c>
      <c r="F37" s="425">
        <f t="shared" si="5"/>
        <v>0</v>
      </c>
      <c r="G37" s="425">
        <f t="shared" si="5"/>
        <v>0</v>
      </c>
      <c r="H37" s="425">
        <f t="shared" si="5"/>
        <v>0</v>
      </c>
      <c r="I37" s="425">
        <f t="shared" si="5"/>
        <v>0</v>
      </c>
      <c r="J37" s="425">
        <f t="shared" si="5"/>
        <v>0</v>
      </c>
      <c r="K37" s="425">
        <f t="shared" si="5"/>
        <v>0</v>
      </c>
      <c r="L37" s="425">
        <f t="shared" si="5"/>
        <v>0</v>
      </c>
      <c r="M37" s="425">
        <f t="shared" si="5"/>
        <v>0</v>
      </c>
      <c r="N37" s="425">
        <f t="shared" si="5"/>
        <v>0</v>
      </c>
      <c r="O37" s="425">
        <f t="shared" si="5"/>
        <v>0</v>
      </c>
    </row>
    <row r="38" spans="1:15" ht="15.75" thickBot="1" thickTop="1">
      <c r="A38" s="24" t="s">
        <v>877</v>
      </c>
      <c r="B38" s="423"/>
      <c r="C38" s="423">
        <f>C37+C34</f>
        <v>0</v>
      </c>
      <c r="D38" s="423">
        <f aca="true" t="shared" si="6" ref="D38:O38">D37+D34</f>
        <v>0</v>
      </c>
      <c r="E38" s="423">
        <f t="shared" si="6"/>
        <v>0</v>
      </c>
      <c r="F38" s="423">
        <f t="shared" si="6"/>
        <v>0</v>
      </c>
      <c r="G38" s="423">
        <f t="shared" si="6"/>
        <v>0</v>
      </c>
      <c r="H38" s="423">
        <f t="shared" si="6"/>
        <v>0</v>
      </c>
      <c r="I38" s="423">
        <f t="shared" si="6"/>
        <v>0</v>
      </c>
      <c r="J38" s="423">
        <f t="shared" si="6"/>
        <v>0</v>
      </c>
      <c r="K38" s="423">
        <f t="shared" si="6"/>
        <v>0</v>
      </c>
      <c r="L38" s="423">
        <f t="shared" si="6"/>
        <v>0</v>
      </c>
      <c r="M38" s="423">
        <f t="shared" si="6"/>
        <v>0</v>
      </c>
      <c r="N38" s="423">
        <f t="shared" si="6"/>
        <v>0</v>
      </c>
      <c r="O38" s="423">
        <f t="shared" si="6"/>
        <v>0</v>
      </c>
    </row>
    <row r="39" spans="1:15" ht="15.75" thickBot="1" thickTop="1">
      <c r="A39" s="24" t="s">
        <v>268</v>
      </c>
      <c r="B39" s="265"/>
      <c r="C39" s="414">
        <f>IF(C38&lt;0,-C38,0)</f>
        <v>0</v>
      </c>
      <c r="D39" s="414">
        <f aca="true" t="shared" si="7" ref="D39:O39">IF(D38&lt;0,-D38,0)</f>
        <v>0</v>
      </c>
      <c r="E39" s="414">
        <f t="shared" si="7"/>
        <v>0</v>
      </c>
      <c r="F39" s="414">
        <f t="shared" si="7"/>
        <v>0</v>
      </c>
      <c r="G39" s="414">
        <f t="shared" si="7"/>
        <v>0</v>
      </c>
      <c r="H39" s="414">
        <f t="shared" si="7"/>
        <v>0</v>
      </c>
      <c r="I39" s="414">
        <f t="shared" si="7"/>
        <v>0</v>
      </c>
      <c r="J39" s="414">
        <f t="shared" si="7"/>
        <v>0</v>
      </c>
      <c r="K39" s="414">
        <f t="shared" si="7"/>
        <v>0</v>
      </c>
      <c r="L39" s="414">
        <f t="shared" si="7"/>
        <v>0</v>
      </c>
      <c r="M39" s="414">
        <f t="shared" si="7"/>
        <v>0</v>
      </c>
      <c r="N39" s="414">
        <f t="shared" si="7"/>
        <v>0</v>
      </c>
      <c r="O39" s="414">
        <f t="shared" si="7"/>
        <v>0</v>
      </c>
    </row>
    <row r="40" spans="1:15" ht="21.75" customHeight="1" thickBot="1" thickTop="1">
      <c r="A40" s="419" t="s">
        <v>842</v>
      </c>
      <c r="B40" s="422">
        <f>'2 BP'!B8</f>
        <v>0</v>
      </c>
      <c r="C40" s="420">
        <f aca="true" t="shared" si="8" ref="C40:O40">C38+C39</f>
        <v>0</v>
      </c>
      <c r="D40" s="420">
        <f t="shared" si="8"/>
        <v>0</v>
      </c>
      <c r="E40" s="420">
        <f t="shared" si="8"/>
        <v>0</v>
      </c>
      <c r="F40" s="420">
        <f t="shared" si="8"/>
        <v>0</v>
      </c>
      <c r="G40" s="420">
        <f t="shared" si="8"/>
        <v>0</v>
      </c>
      <c r="H40" s="420">
        <f t="shared" si="8"/>
        <v>0</v>
      </c>
      <c r="I40" s="420">
        <f t="shared" si="8"/>
        <v>0</v>
      </c>
      <c r="J40" s="420">
        <f t="shared" si="8"/>
        <v>0</v>
      </c>
      <c r="K40" s="420">
        <f t="shared" si="8"/>
        <v>0</v>
      </c>
      <c r="L40" s="420">
        <f t="shared" si="8"/>
        <v>0</v>
      </c>
      <c r="M40" s="420">
        <f t="shared" si="8"/>
        <v>0</v>
      </c>
      <c r="N40" s="420">
        <f t="shared" si="8"/>
        <v>0</v>
      </c>
      <c r="O40" s="420">
        <f t="shared" si="8"/>
        <v>0</v>
      </c>
    </row>
    <row r="41" ht="1.5" customHeight="1" thickTop="1"/>
    <row r="42" ht="15" thickBot="1"/>
    <row r="43" spans="5:15" ht="16.5" thickBot="1" thickTop="1">
      <c r="E43" s="88" t="s">
        <v>252</v>
      </c>
      <c r="F43" s="88" t="s">
        <v>253</v>
      </c>
      <c r="G43" s="88" t="s">
        <v>254</v>
      </c>
      <c r="H43" s="88" t="s">
        <v>255</v>
      </c>
      <c r="I43" s="88" t="s">
        <v>256</v>
      </c>
      <c r="J43" s="88" t="s">
        <v>257</v>
      </c>
      <c r="K43" s="88" t="s">
        <v>258</v>
      </c>
      <c r="L43" s="88" t="s">
        <v>259</v>
      </c>
      <c r="M43" s="88" t="s">
        <v>260</v>
      </c>
      <c r="N43" s="88" t="s">
        <v>261</v>
      </c>
      <c r="O43" s="88" t="s">
        <v>55</v>
      </c>
    </row>
    <row r="44" spans="1:15" ht="15.75" thickBot="1" thickTop="1">
      <c r="A44" s="250" t="s">
        <v>272</v>
      </c>
      <c r="E44" s="247"/>
      <c r="F44" s="247"/>
      <c r="G44" s="247"/>
      <c r="H44" s="247"/>
      <c r="I44" s="247"/>
      <c r="J44" s="247"/>
      <c r="K44" s="247"/>
      <c r="L44" s="247"/>
      <c r="M44" s="247"/>
      <c r="N44" s="247"/>
      <c r="O44" s="247"/>
    </row>
    <row r="45" spans="1:15" ht="15.75" thickBot="1" thickTop="1">
      <c r="A45" s="250" t="s">
        <v>269</v>
      </c>
      <c r="E45" s="247"/>
      <c r="F45" s="247"/>
      <c r="G45" s="247"/>
      <c r="H45" s="247"/>
      <c r="I45" s="247"/>
      <c r="J45" s="247"/>
      <c r="K45" s="247"/>
      <c r="L45" s="247"/>
      <c r="M45" s="247"/>
      <c r="N45" s="247"/>
      <c r="O45" s="247"/>
    </row>
    <row r="46" ht="15" thickTop="1"/>
  </sheetData>
  <sheetProtection sheet="1"/>
  <mergeCells count="6">
    <mergeCell ref="A4:A5"/>
    <mergeCell ref="E4:O4"/>
    <mergeCell ref="B4:D4"/>
    <mergeCell ref="B10:B18"/>
    <mergeCell ref="B22:B23"/>
    <mergeCell ref="B27:B31"/>
  </mergeCells>
  <dataValidations count="9">
    <dataValidation allowBlank="1" showInputMessage="1" showErrorMessage="1" promptTitle="Taxa de Juros" prompt="Informe as taxas de juros ao ano para empréstimos de &#10;Capital de Giro de curto prazo." sqref="E45:O45"/>
    <dataValidation allowBlank="1" showInputMessage="1" showErrorMessage="1" promptTitle="Taxa de Juros" prompt="Informe as taxas de juros ao ano para aplicações financeiras de Curto Prazo." sqref="E44:O44"/>
    <dataValidation allowBlank="1" showInputMessage="1" showErrorMessage="1" prompt="Distribuição dos dividendos propostos do exercício anterior." sqref="A31 C31:O31"/>
    <dataValidation allowBlank="1" showInputMessage="1" showErrorMessage="1" promptTitle="Desembolso ou (reembolso)" prompt="Novos investimentos ou venda de Ativos Imobilizados" sqref="C22:D22"/>
    <dataValidation allowBlank="1" showInputMessage="1" showErrorMessage="1" promptTitle="Desembolso ou (reembolso)" prompt="Novos investimentos [+] ou venda [-] de Ativos Imobilizados. No caso de aquisição de Imobilizado, deve acompanhar o que for registrado na planilha &quot;3 AP&quot;." sqref="E22:O22"/>
    <dataValidation allowBlank="1" showInputMessage="1" showErrorMessage="1" prompt="Informe, se houver." sqref="E23"/>
    <dataValidation allowBlank="1" showErrorMessage="1" prompt="Informe" sqref="B37"/>
    <dataValidation allowBlank="1" showInputMessage="1" showErrorMessage="1" promptTitle="Depreciação do ano" prompt="Para empresas que encerram balanços, caso haja valor a informar, favor preencher este campo." sqref="C11:D11"/>
    <dataValidation allowBlank="1" showErrorMessage="1" sqref="B31 B22"/>
  </dataValidations>
  <printOptions horizontalCentered="1" verticalCentered="1"/>
  <pageMargins left="0.5118110236220472" right="0.5118110236220472" top="0.7874015748031497" bottom="0.7874015748031497" header="0.31496062992125984" footer="0.31496062992125984"/>
  <pageSetup fitToHeight="1" fitToWidth="1"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dimension ref="A1:IPC147"/>
  <sheetViews>
    <sheetView zoomScalePageLayoutView="0" workbookViewId="0" topLeftCell="A106">
      <selection activeCell="I128" sqref="I128"/>
    </sheetView>
  </sheetViews>
  <sheetFormatPr defaultColWidth="9.140625" defaultRowHeight="15"/>
  <cols>
    <col min="2" max="6" width="12.7109375" style="0" customWidth="1"/>
    <col min="8" max="8" width="10.140625" style="0" bestFit="1" customWidth="1"/>
    <col min="10" max="10" width="10.140625" style="0" bestFit="1" customWidth="1"/>
    <col min="11" max="11" width="10.28125" style="0" customWidth="1"/>
    <col min="12" max="12" width="10.140625" style="0" bestFit="1" customWidth="1"/>
  </cols>
  <sheetData>
    <row r="1" spans="1:6503" ht="18.75">
      <c r="A1" s="348" t="s">
        <v>351</v>
      </c>
      <c r="E1" s="374">
        <f>'2 BP'!A1</f>
        <v>0</v>
      </c>
    </row>
    <row r="2" ht="23.25">
      <c r="A2" s="349" t="s">
        <v>352</v>
      </c>
    </row>
    <row r="3" spans="1:7" ht="23.25">
      <c r="A3" s="349" t="s">
        <v>353</v>
      </c>
      <c r="G3" s="350" t="s">
        <v>481</v>
      </c>
    </row>
    <row r="4" spans="1:7" ht="15.75">
      <c r="A4" s="351" t="s">
        <v>354</v>
      </c>
      <c r="G4" s="350" t="s">
        <v>371</v>
      </c>
    </row>
    <row r="5" spans="1:7" ht="15">
      <c r="A5" s="352" t="s">
        <v>369</v>
      </c>
      <c r="G5" s="350" t="s">
        <v>372</v>
      </c>
    </row>
    <row r="6" spans="1:7" ht="15">
      <c r="A6" s="352" t="s">
        <v>370</v>
      </c>
      <c r="G6" s="350" t="s">
        <v>373</v>
      </c>
    </row>
    <row r="7" spans="1:7" ht="15">
      <c r="A7" s="352" t="s">
        <v>355</v>
      </c>
      <c r="G7" s="350" t="s">
        <v>374</v>
      </c>
    </row>
    <row r="8" spans="1:7" ht="15">
      <c r="A8" s="352" t="s">
        <v>376</v>
      </c>
      <c r="G8" s="350" t="s">
        <v>375</v>
      </c>
    </row>
    <row r="9" spans="7:9" ht="15">
      <c r="G9" s="353" t="s">
        <v>356</v>
      </c>
      <c r="H9" t="s">
        <v>357</v>
      </c>
      <c r="I9">
        <v>1000</v>
      </c>
    </row>
    <row r="10" ht="15.75" thickBot="1"/>
    <row r="11" spans="2:6" ht="15.75" thickBot="1">
      <c r="B11" s="510" t="s">
        <v>358</v>
      </c>
      <c r="C11" s="511"/>
      <c r="D11" s="511"/>
      <c r="E11" s="511"/>
      <c r="F11" s="512"/>
    </row>
    <row r="12" spans="2:8" ht="45.75" thickBot="1">
      <c r="B12" s="354" t="s">
        <v>359</v>
      </c>
      <c r="C12" s="354" t="s">
        <v>360</v>
      </c>
      <c r="D12" s="354" t="s">
        <v>56</v>
      </c>
      <c r="E12" s="354" t="s">
        <v>361</v>
      </c>
      <c r="F12" s="354" t="s">
        <v>362</v>
      </c>
      <c r="H12" s="355" t="s">
        <v>363</v>
      </c>
    </row>
    <row r="13" spans="1:8" ht="15.75" thickBot="1">
      <c r="A13" s="356">
        <v>41426</v>
      </c>
      <c r="B13" s="357" t="s">
        <v>377</v>
      </c>
      <c r="C13" s="358">
        <v>100000</v>
      </c>
      <c r="D13" s="358">
        <v>1745.46</v>
      </c>
      <c r="E13" s="357">
        <v>0</v>
      </c>
      <c r="F13" s="358">
        <v>5255.21</v>
      </c>
      <c r="G13" s="359"/>
      <c r="H13" s="360"/>
    </row>
    <row r="14" spans="1:8" ht="15.75" thickBot="1">
      <c r="A14" s="356">
        <v>41518</v>
      </c>
      <c r="B14" s="357" t="s">
        <v>378</v>
      </c>
      <c r="C14" s="358">
        <v>100000</v>
      </c>
      <c r="D14" s="358">
        <v>1745.46</v>
      </c>
      <c r="E14" s="357">
        <v>0</v>
      </c>
      <c r="F14" s="358">
        <v>5255.21</v>
      </c>
      <c r="G14" s="359"/>
      <c r="H14" s="360"/>
    </row>
    <row r="15" spans="1:8" ht="15.75" thickBot="1">
      <c r="A15" s="356">
        <v>41609</v>
      </c>
      <c r="B15" s="357" t="s">
        <v>379</v>
      </c>
      <c r="C15" s="358">
        <v>100000</v>
      </c>
      <c r="D15" s="358">
        <v>1745.46</v>
      </c>
      <c r="E15" s="357">
        <v>0</v>
      </c>
      <c r="F15" s="358">
        <v>5255.21</v>
      </c>
      <c r="G15" s="368" t="s">
        <v>252</v>
      </c>
      <c r="H15" s="360">
        <f>(SUM(F13:F15)/I9)</f>
        <v>15.765630000000002</v>
      </c>
    </row>
    <row r="16" spans="1:8" ht="15.75" thickBot="1">
      <c r="A16" s="356"/>
      <c r="B16" s="357" t="s">
        <v>380</v>
      </c>
      <c r="C16" s="358">
        <v>100000</v>
      </c>
      <c r="D16" s="358">
        <v>1745.46</v>
      </c>
      <c r="E16" s="357">
        <v>0</v>
      </c>
      <c r="F16" s="358">
        <v>5255.21</v>
      </c>
      <c r="G16" s="368"/>
      <c r="H16" s="360"/>
    </row>
    <row r="17" spans="1:8" ht="15.75" thickBot="1">
      <c r="A17" s="356"/>
      <c r="B17" s="357" t="s">
        <v>381</v>
      </c>
      <c r="C17" s="358">
        <v>100000</v>
      </c>
      <c r="D17" s="358">
        <v>1745.46</v>
      </c>
      <c r="E17" s="357">
        <v>0</v>
      </c>
      <c r="F17" s="358">
        <v>5255.21</v>
      </c>
      <c r="G17" s="368"/>
      <c r="H17" s="360"/>
    </row>
    <row r="18" spans="1:8" ht="15.75" thickBot="1">
      <c r="A18" s="356"/>
      <c r="B18" s="357" t="s">
        <v>382</v>
      </c>
      <c r="C18" s="358">
        <v>100000</v>
      </c>
      <c r="D18" s="358">
        <v>1745.46</v>
      </c>
      <c r="E18" s="357">
        <v>0</v>
      </c>
      <c r="F18" s="358">
        <v>5255.21</v>
      </c>
      <c r="G18" s="368"/>
      <c r="H18" s="360"/>
    </row>
    <row r="19" spans="1:8" ht="15.75" thickBot="1">
      <c r="A19" s="356">
        <v>41974</v>
      </c>
      <c r="B19" s="357" t="s">
        <v>383</v>
      </c>
      <c r="C19" s="358">
        <v>100000</v>
      </c>
      <c r="D19" s="358">
        <v>1745.46</v>
      </c>
      <c r="E19" s="357">
        <v>0</v>
      </c>
      <c r="F19" s="358">
        <v>5255.21</v>
      </c>
      <c r="G19" s="368" t="s">
        <v>253</v>
      </c>
      <c r="H19" s="360">
        <f>(SUM(F16:F19)/I9)</f>
        <v>21.02084</v>
      </c>
    </row>
    <row r="20" spans="1:8" ht="15.75" thickBot="1">
      <c r="A20" s="356">
        <v>42064</v>
      </c>
      <c r="B20" s="357" t="s">
        <v>384</v>
      </c>
      <c r="C20" s="358">
        <v>100000</v>
      </c>
      <c r="D20" s="358">
        <v>1745.46</v>
      </c>
      <c r="E20" s="357">
        <v>0</v>
      </c>
      <c r="F20" s="358">
        <v>5255.21</v>
      </c>
      <c r="G20" s="368"/>
      <c r="H20" s="360">
        <f>F20/I9</f>
        <v>5.25521</v>
      </c>
    </row>
    <row r="21" ht="15.75" thickBot="1">
      <c r="G21" s="369"/>
    </row>
    <row r="22" spans="2:7" ht="15.75" thickBot="1">
      <c r="B22" s="510" t="s">
        <v>364</v>
      </c>
      <c r="C22" s="511"/>
      <c r="D22" s="511"/>
      <c r="E22" s="511"/>
      <c r="F22" s="512"/>
      <c r="G22" s="369"/>
    </row>
    <row r="23" spans="2:11" ht="45.75" thickBot="1">
      <c r="B23" s="354" t="s">
        <v>359</v>
      </c>
      <c r="C23" s="354" t="s">
        <v>365</v>
      </c>
      <c r="D23" s="354" t="s">
        <v>56</v>
      </c>
      <c r="E23" s="354" t="s">
        <v>361</v>
      </c>
      <c r="F23" s="354" t="s">
        <v>366</v>
      </c>
      <c r="G23" s="369"/>
      <c r="I23" s="361" t="s">
        <v>367</v>
      </c>
      <c r="K23" s="362" t="s">
        <v>368</v>
      </c>
    </row>
    <row r="24" spans="1:14" ht="15.75" thickBot="1">
      <c r="A24" s="356">
        <v>42095</v>
      </c>
      <c r="B24" s="357" t="s">
        <v>385</v>
      </c>
      <c r="C24" s="358">
        <v>100096.35</v>
      </c>
      <c r="D24" s="357">
        <v>571.92</v>
      </c>
      <c r="E24" s="358">
        <v>1053.65</v>
      </c>
      <c r="F24" s="358">
        <v>1625.56</v>
      </c>
      <c r="G24" s="368"/>
      <c r="H24" s="363">
        <f>E24-$C$147</f>
        <v>362.05000000000007</v>
      </c>
      <c r="I24" s="360"/>
      <c r="J24" s="363">
        <f>F24-H24</f>
        <v>1263.5099999999998</v>
      </c>
      <c r="K24" s="360"/>
      <c r="L24" s="363"/>
      <c r="N24" s="363"/>
    </row>
    <row r="25" spans="1:14" ht="15.75" thickBot="1">
      <c r="A25" s="356"/>
      <c r="B25" s="357" t="s">
        <v>386</v>
      </c>
      <c r="C25" s="358">
        <v>100181.7</v>
      </c>
      <c r="D25" s="357">
        <v>572.47</v>
      </c>
      <c r="E25" s="358">
        <v>1065.76</v>
      </c>
      <c r="F25" s="358">
        <v>1638.23</v>
      </c>
      <c r="G25" s="368"/>
      <c r="H25" s="363">
        <f aca="true" t="shared" si="0" ref="H25:H39">E25-$C$147</f>
        <v>374.15999999999997</v>
      </c>
      <c r="I25" s="360"/>
      <c r="J25" s="363">
        <f aca="true" t="shared" si="1" ref="J25:J88">F25-H25</f>
        <v>1264.0700000000002</v>
      </c>
      <c r="K25" s="360"/>
      <c r="N25" s="363"/>
    </row>
    <row r="26" spans="1:14" ht="15.75" thickBot="1">
      <c r="A26" s="356"/>
      <c r="B26" s="357" t="s">
        <v>387</v>
      </c>
      <c r="C26" s="358">
        <v>100255.77</v>
      </c>
      <c r="D26" s="357">
        <v>572.96</v>
      </c>
      <c r="E26" s="358">
        <v>1078.02</v>
      </c>
      <c r="F26" s="358">
        <v>1650.98</v>
      </c>
      <c r="G26" s="368"/>
      <c r="H26" s="363">
        <f t="shared" si="0"/>
        <v>386.41999999999996</v>
      </c>
      <c r="I26" s="360"/>
      <c r="J26" s="363">
        <f t="shared" si="1"/>
        <v>1264.56</v>
      </c>
      <c r="K26" s="360"/>
      <c r="N26" s="363"/>
    </row>
    <row r="27" spans="1:14" ht="15.75" thickBot="1">
      <c r="A27" s="356"/>
      <c r="B27" s="357" t="s">
        <v>388</v>
      </c>
      <c r="C27" s="358">
        <v>100318.3</v>
      </c>
      <c r="D27" s="357">
        <v>573.38</v>
      </c>
      <c r="E27" s="358">
        <v>1090.42</v>
      </c>
      <c r="F27" s="358">
        <v>1663.8</v>
      </c>
      <c r="G27" s="368"/>
      <c r="H27" s="363">
        <f t="shared" si="0"/>
        <v>398.82000000000005</v>
      </c>
      <c r="I27" s="360"/>
      <c r="J27" s="363">
        <f t="shared" si="1"/>
        <v>1264.98</v>
      </c>
      <c r="K27" s="360"/>
      <c r="N27" s="363"/>
    </row>
    <row r="28" spans="1:14" ht="15.75" thickBot="1">
      <c r="A28" s="356"/>
      <c r="B28" s="357" t="s">
        <v>389</v>
      </c>
      <c r="C28" s="358">
        <v>100369</v>
      </c>
      <c r="D28" s="357">
        <v>573.74</v>
      </c>
      <c r="E28" s="358">
        <v>1102.96</v>
      </c>
      <c r="F28" s="358">
        <v>1676.69</v>
      </c>
      <c r="G28" s="368"/>
      <c r="H28" s="363">
        <f t="shared" si="0"/>
        <v>411.36</v>
      </c>
      <c r="I28" s="360"/>
      <c r="J28" s="363">
        <f t="shared" si="1"/>
        <v>1265.33</v>
      </c>
      <c r="K28" s="360"/>
      <c r="N28" s="363"/>
    </row>
    <row r="29" spans="1:14" ht="15.75" thickBot="1">
      <c r="A29" s="356"/>
      <c r="B29" s="357" t="s">
        <v>390</v>
      </c>
      <c r="C29" s="358">
        <v>100407.6</v>
      </c>
      <c r="D29" s="357">
        <v>574.03</v>
      </c>
      <c r="E29" s="358">
        <v>1115.64</v>
      </c>
      <c r="F29" s="358">
        <v>1689.67</v>
      </c>
      <c r="G29" s="368"/>
      <c r="H29" s="363">
        <f t="shared" si="0"/>
        <v>424.0400000000001</v>
      </c>
      <c r="I29" s="360"/>
      <c r="J29" s="363">
        <f t="shared" si="1"/>
        <v>1265.63</v>
      </c>
      <c r="K29" s="360"/>
      <c r="N29" s="363"/>
    </row>
    <row r="30" spans="1:14" ht="15.75" thickBot="1">
      <c r="A30" s="367"/>
      <c r="B30" s="357" t="s">
        <v>391</v>
      </c>
      <c r="C30" s="358">
        <v>100433.82</v>
      </c>
      <c r="D30" s="357">
        <v>574.25</v>
      </c>
      <c r="E30" s="358">
        <v>1128.47</v>
      </c>
      <c r="F30" s="358">
        <v>1702.72</v>
      </c>
      <c r="G30" s="368"/>
      <c r="H30" s="363">
        <f t="shared" si="0"/>
        <v>436.87</v>
      </c>
      <c r="I30" s="360"/>
      <c r="J30" s="363">
        <f t="shared" si="1"/>
        <v>1265.85</v>
      </c>
      <c r="K30" s="360"/>
      <c r="N30" s="363"/>
    </row>
    <row r="31" spans="1:14" ht="15.75" thickBot="1">
      <c r="A31" s="356"/>
      <c r="B31" s="357" t="s">
        <v>392</v>
      </c>
      <c r="C31" s="358">
        <v>100447.36</v>
      </c>
      <c r="D31" s="357">
        <v>574.4</v>
      </c>
      <c r="E31" s="358">
        <v>1141.45</v>
      </c>
      <c r="F31" s="358">
        <v>1715.85</v>
      </c>
      <c r="G31" s="368"/>
      <c r="H31" s="363">
        <f t="shared" si="0"/>
        <v>449.85</v>
      </c>
      <c r="I31" s="360"/>
      <c r="J31" s="363">
        <f t="shared" si="1"/>
        <v>1266</v>
      </c>
      <c r="K31" s="360"/>
      <c r="N31" s="363"/>
    </row>
    <row r="32" spans="1:14" ht="15.75" thickBot="1">
      <c r="A32" s="356">
        <v>42339</v>
      </c>
      <c r="B32" s="357" t="s">
        <v>393</v>
      </c>
      <c r="C32" s="358">
        <v>100447.93</v>
      </c>
      <c r="D32" s="357">
        <v>574.48</v>
      </c>
      <c r="E32" s="358">
        <v>1154.57</v>
      </c>
      <c r="F32" s="358">
        <v>1729.05</v>
      </c>
      <c r="G32" s="368" t="s">
        <v>254</v>
      </c>
      <c r="H32" s="363">
        <f t="shared" si="0"/>
        <v>462.9699999999999</v>
      </c>
      <c r="I32" s="360">
        <f>(SUM(H24:H32)/$I$9)-1</f>
        <v>2.70654</v>
      </c>
      <c r="J32" s="363">
        <f t="shared" si="1"/>
        <v>1266.08</v>
      </c>
      <c r="K32" s="360">
        <f>(SUM(J24:J32)/$I$9)+H20+1</f>
        <v>17.64122</v>
      </c>
      <c r="N32" s="363"/>
    </row>
    <row r="33" spans="1:14" ht="15.75" thickBot="1">
      <c r="A33" s="356"/>
      <c r="B33" s="357" t="s">
        <v>394</v>
      </c>
      <c r="C33" s="358">
        <v>100435.23</v>
      </c>
      <c r="D33" s="357">
        <v>574.48</v>
      </c>
      <c r="E33" s="358">
        <v>1167.85</v>
      </c>
      <c r="F33" s="358">
        <v>1742.33</v>
      </c>
      <c r="G33" s="368"/>
      <c r="H33" s="363">
        <f t="shared" si="0"/>
        <v>476.2499999999999</v>
      </c>
      <c r="I33" s="360"/>
      <c r="J33" s="363">
        <f t="shared" si="1"/>
        <v>1266.08</v>
      </c>
      <c r="K33" s="360"/>
      <c r="N33" s="363"/>
    </row>
    <row r="34" spans="1:14" ht="15.75" thickBot="1">
      <c r="A34" s="356"/>
      <c r="B34" s="357" t="s">
        <v>395</v>
      </c>
      <c r="C34" s="358">
        <v>100408.96</v>
      </c>
      <c r="D34" s="357">
        <v>574.41</v>
      </c>
      <c r="E34" s="358">
        <v>1181.28</v>
      </c>
      <c r="F34" s="358">
        <v>1755.69</v>
      </c>
      <c r="G34" s="368"/>
      <c r="H34" s="363">
        <f t="shared" si="0"/>
        <v>489.67999999999995</v>
      </c>
      <c r="I34" s="360"/>
      <c r="J34" s="363">
        <f t="shared" si="1"/>
        <v>1266.0100000000002</v>
      </c>
      <c r="K34" s="360"/>
      <c r="N34" s="363"/>
    </row>
    <row r="35" spans="1:14" ht="15.75" thickBot="1">
      <c r="A35" s="356"/>
      <c r="B35" s="357" t="s">
        <v>396</v>
      </c>
      <c r="C35" s="358">
        <v>100368.79</v>
      </c>
      <c r="D35" s="357">
        <v>574.26</v>
      </c>
      <c r="E35" s="358">
        <v>1194.87</v>
      </c>
      <c r="F35" s="358">
        <v>1769.12</v>
      </c>
      <c r="G35" s="368"/>
      <c r="H35" s="363">
        <f t="shared" si="0"/>
        <v>503.26999999999987</v>
      </c>
      <c r="I35" s="360"/>
      <c r="J35" s="363">
        <f t="shared" si="1"/>
        <v>1265.85</v>
      </c>
      <c r="K35" s="360"/>
      <c r="N35" s="363"/>
    </row>
    <row r="36" spans="1:14" ht="15.75" thickBot="1">
      <c r="A36" s="356"/>
      <c r="B36" s="357" t="s">
        <v>397</v>
      </c>
      <c r="C36" s="358">
        <v>100314.43</v>
      </c>
      <c r="D36" s="357">
        <v>574.03</v>
      </c>
      <c r="E36" s="358">
        <v>1208.61</v>
      </c>
      <c r="F36" s="358">
        <v>1782.63</v>
      </c>
      <c r="G36" s="368"/>
      <c r="H36" s="363">
        <f t="shared" si="0"/>
        <v>517.0099999999999</v>
      </c>
      <c r="I36" s="360"/>
      <c r="J36" s="363">
        <f t="shared" si="1"/>
        <v>1265.6200000000003</v>
      </c>
      <c r="K36" s="360"/>
      <c r="N36" s="363"/>
    </row>
    <row r="37" spans="1:14" ht="15.75" thickBot="1">
      <c r="A37" s="356"/>
      <c r="B37" s="357" t="s">
        <v>398</v>
      </c>
      <c r="C37" s="358">
        <v>100245.54</v>
      </c>
      <c r="D37" s="357">
        <v>573.72</v>
      </c>
      <c r="E37" s="358">
        <v>1222.51</v>
      </c>
      <c r="F37" s="358">
        <v>1796.22</v>
      </c>
      <c r="G37" s="368"/>
      <c r="H37" s="363">
        <f t="shared" si="0"/>
        <v>530.91</v>
      </c>
      <c r="I37" s="360"/>
      <c r="J37" s="363">
        <f t="shared" si="1"/>
        <v>1265.31</v>
      </c>
      <c r="K37" s="360"/>
      <c r="N37" s="363"/>
    </row>
    <row r="38" spans="1:14" ht="15.75" thickBot="1">
      <c r="A38" s="356"/>
      <c r="B38" s="357" t="s">
        <v>399</v>
      </c>
      <c r="C38" s="358">
        <v>100161.79</v>
      </c>
      <c r="D38" s="357">
        <v>573.32</v>
      </c>
      <c r="E38" s="358">
        <v>1236.57</v>
      </c>
      <c r="F38" s="358">
        <v>1809.89</v>
      </c>
      <c r="G38" s="368"/>
      <c r="H38" s="363">
        <f t="shared" si="0"/>
        <v>544.9699999999999</v>
      </c>
      <c r="I38" s="360"/>
      <c r="J38" s="363">
        <f t="shared" si="1"/>
        <v>1264.92</v>
      </c>
      <c r="K38" s="360"/>
      <c r="N38" s="363"/>
    </row>
    <row r="39" spans="1:14" ht="15.75" thickBot="1">
      <c r="A39" s="356"/>
      <c r="B39" s="357" t="s">
        <v>400</v>
      </c>
      <c r="C39" s="358">
        <v>100062.87</v>
      </c>
      <c r="D39" s="357">
        <v>572.84</v>
      </c>
      <c r="E39" s="358">
        <v>1250.79</v>
      </c>
      <c r="F39" s="358">
        <v>1823.63</v>
      </c>
      <c r="G39" s="368"/>
      <c r="H39" s="363">
        <f t="shared" si="0"/>
        <v>559.1899999999999</v>
      </c>
      <c r="I39" s="360"/>
      <c r="J39" s="363">
        <f t="shared" si="1"/>
        <v>1264.44</v>
      </c>
      <c r="K39" s="360"/>
      <c r="N39" s="363"/>
    </row>
    <row r="40" spans="1:11" ht="15.75" thickBot="1">
      <c r="A40" s="356"/>
      <c r="B40" s="357" t="s">
        <v>401</v>
      </c>
      <c r="C40" s="358">
        <v>99948.42</v>
      </c>
      <c r="D40" s="357">
        <v>572.28</v>
      </c>
      <c r="E40" s="358">
        <v>1265.17</v>
      </c>
      <c r="F40" s="358">
        <v>1837.45</v>
      </c>
      <c r="G40" s="368"/>
      <c r="H40" s="363">
        <f aca="true" t="shared" si="2" ref="H40:H88">E40-$C$147</f>
        <v>573.57</v>
      </c>
      <c r="I40" s="360"/>
      <c r="J40" s="363">
        <f t="shared" si="1"/>
        <v>1263.88</v>
      </c>
      <c r="K40" s="360"/>
    </row>
    <row r="41" spans="1:11" ht="15.75" thickBot="1">
      <c r="A41" s="356"/>
      <c r="B41" s="357" t="s">
        <v>402</v>
      </c>
      <c r="C41" s="358">
        <v>99818.11</v>
      </c>
      <c r="D41" s="357">
        <v>571.62</v>
      </c>
      <c r="E41" s="358">
        <v>1279.72</v>
      </c>
      <c r="F41" s="358">
        <v>1851.34</v>
      </c>
      <c r="G41" s="368"/>
      <c r="H41" s="363">
        <f t="shared" si="2"/>
        <v>588.12</v>
      </c>
      <c r="I41" s="360"/>
      <c r="J41" s="363">
        <f t="shared" si="1"/>
        <v>1263.2199999999998</v>
      </c>
      <c r="K41" s="360"/>
    </row>
    <row r="42" spans="1:11" ht="15.75" thickBot="1">
      <c r="A42" s="356"/>
      <c r="B42" s="357" t="s">
        <v>403</v>
      </c>
      <c r="C42" s="358">
        <v>99671.58</v>
      </c>
      <c r="D42" s="357">
        <v>570.88</v>
      </c>
      <c r="E42" s="358">
        <v>1294.44</v>
      </c>
      <c r="F42" s="358">
        <v>1865.31</v>
      </c>
      <c r="G42" s="368"/>
      <c r="H42" s="363">
        <f t="shared" si="2"/>
        <v>602.84</v>
      </c>
      <c r="I42" s="360"/>
      <c r="J42" s="363">
        <f t="shared" si="1"/>
        <v>1262.4699999999998</v>
      </c>
      <c r="K42" s="360"/>
    </row>
    <row r="43" spans="1:11" ht="15.75" thickBot="1">
      <c r="A43" s="356"/>
      <c r="B43" s="357" t="s">
        <v>404</v>
      </c>
      <c r="C43" s="358">
        <v>99508.48</v>
      </c>
      <c r="D43" s="357">
        <v>570.04</v>
      </c>
      <c r="E43" s="358">
        <v>1309.32</v>
      </c>
      <c r="F43" s="358">
        <v>1879.36</v>
      </c>
      <c r="G43" s="368"/>
      <c r="H43" s="363">
        <f t="shared" si="2"/>
        <v>617.7199999999999</v>
      </c>
      <c r="I43" s="360"/>
      <c r="J43" s="363">
        <f t="shared" si="1"/>
        <v>1261.6399999999999</v>
      </c>
      <c r="K43" s="360"/>
    </row>
    <row r="44" spans="1:11" ht="15.75" thickBot="1">
      <c r="A44" s="356"/>
      <c r="B44" s="357" t="s">
        <v>405</v>
      </c>
      <c r="C44" s="358">
        <v>99328.45</v>
      </c>
      <c r="D44" s="357">
        <v>569.11</v>
      </c>
      <c r="E44" s="358">
        <v>1324.38</v>
      </c>
      <c r="F44" s="358">
        <v>1893.49</v>
      </c>
      <c r="G44" s="368" t="s">
        <v>255</v>
      </c>
      <c r="H44" s="363">
        <f t="shared" si="2"/>
        <v>632.7800000000001</v>
      </c>
      <c r="I44" s="360">
        <f>(SUM(H33:H44)/$I$9)-1</f>
        <v>5.63631</v>
      </c>
      <c r="J44" s="363">
        <f t="shared" si="1"/>
        <v>1260.71</v>
      </c>
      <c r="K44" s="360">
        <f>(SUM(J33:J44)/$I$9)+1</f>
        <v>16.17015</v>
      </c>
    </row>
    <row r="45" spans="1:11" ht="15.75" thickBot="1">
      <c r="A45" s="356"/>
      <c r="B45" s="357" t="s">
        <v>406</v>
      </c>
      <c r="C45" s="358">
        <v>99131.12</v>
      </c>
      <c r="D45" s="357">
        <v>568.08</v>
      </c>
      <c r="E45" s="358">
        <v>1339.61</v>
      </c>
      <c r="F45" s="358">
        <v>1907.69</v>
      </c>
      <c r="G45" s="368"/>
      <c r="H45" s="363">
        <f t="shared" si="2"/>
        <v>648.0099999999999</v>
      </c>
      <c r="I45" s="360"/>
      <c r="J45" s="363">
        <f t="shared" si="1"/>
        <v>1259.6800000000003</v>
      </c>
      <c r="K45" s="360"/>
    </row>
    <row r="46" spans="1:11" ht="15.75" thickBot="1">
      <c r="A46" s="356"/>
      <c r="B46" s="357" t="s">
        <v>407</v>
      </c>
      <c r="C46" s="358">
        <v>98916.11</v>
      </c>
      <c r="D46" s="357">
        <v>566.95</v>
      </c>
      <c r="E46" s="358">
        <v>1355.02</v>
      </c>
      <c r="F46" s="358">
        <v>1921.96</v>
      </c>
      <c r="G46" s="368"/>
      <c r="H46" s="363">
        <f t="shared" si="2"/>
        <v>663.42</v>
      </c>
      <c r="I46" s="360"/>
      <c r="J46" s="363">
        <f t="shared" si="1"/>
        <v>1258.54</v>
      </c>
      <c r="K46" s="360"/>
    </row>
    <row r="47" spans="1:11" ht="15.75" thickBot="1">
      <c r="A47" s="356"/>
      <c r="B47" s="357" t="s">
        <v>408</v>
      </c>
      <c r="C47" s="358">
        <v>98683.05</v>
      </c>
      <c r="D47" s="357">
        <v>565.72</v>
      </c>
      <c r="E47" s="358">
        <v>1370.6</v>
      </c>
      <c r="F47" s="358">
        <v>1936.32</v>
      </c>
      <c r="G47" s="368"/>
      <c r="H47" s="363">
        <f t="shared" si="2"/>
        <v>678.9999999999999</v>
      </c>
      <c r="I47" s="360"/>
      <c r="J47" s="363">
        <f t="shared" si="1"/>
        <v>1257.3200000000002</v>
      </c>
      <c r="K47" s="360"/>
    </row>
    <row r="48" spans="1:11" ht="15.75" thickBot="1">
      <c r="A48" s="356"/>
      <c r="B48" s="357" t="s">
        <v>409</v>
      </c>
      <c r="C48" s="358">
        <v>98431.54</v>
      </c>
      <c r="D48" s="357">
        <v>564.38</v>
      </c>
      <c r="E48" s="358">
        <v>1386.36</v>
      </c>
      <c r="F48" s="358">
        <v>1950.74</v>
      </c>
      <c r="G48" s="368"/>
      <c r="H48" s="363">
        <f t="shared" si="2"/>
        <v>694.7599999999999</v>
      </c>
      <c r="I48" s="360"/>
      <c r="J48" s="363">
        <f t="shared" si="1"/>
        <v>1255.98</v>
      </c>
      <c r="K48" s="360"/>
    </row>
    <row r="49" spans="1:11" ht="15.75" thickBot="1">
      <c r="A49" s="356"/>
      <c r="B49" s="357" t="s">
        <v>410</v>
      </c>
      <c r="C49" s="358">
        <v>98161.2</v>
      </c>
      <c r="D49" s="357">
        <v>562.95</v>
      </c>
      <c r="E49" s="358">
        <v>1402.3</v>
      </c>
      <c r="F49" s="358">
        <v>1965.25</v>
      </c>
      <c r="G49" s="368"/>
      <c r="H49" s="363">
        <f t="shared" si="2"/>
        <v>710.6999999999999</v>
      </c>
      <c r="I49" s="360"/>
      <c r="J49" s="363">
        <f t="shared" si="1"/>
        <v>1254.5500000000002</v>
      </c>
      <c r="K49" s="360"/>
    </row>
    <row r="50" spans="1:11" ht="15.75" thickBot="1">
      <c r="A50" s="356"/>
      <c r="B50" s="357" t="s">
        <v>411</v>
      </c>
      <c r="C50" s="358">
        <v>97871.63</v>
      </c>
      <c r="D50" s="357">
        <v>561.4</v>
      </c>
      <c r="E50" s="358">
        <v>1418.43</v>
      </c>
      <c r="F50" s="358">
        <v>1979.83</v>
      </c>
      <c r="G50" s="368"/>
      <c r="H50" s="363">
        <f t="shared" si="2"/>
        <v>726.83</v>
      </c>
      <c r="I50" s="360"/>
      <c r="J50" s="363">
        <f t="shared" si="1"/>
        <v>1253</v>
      </c>
      <c r="K50" s="360"/>
    </row>
    <row r="51" spans="1:11" ht="15.75" thickBot="1">
      <c r="A51" s="356"/>
      <c r="B51" s="357" t="s">
        <v>412</v>
      </c>
      <c r="C51" s="358">
        <v>97562.41</v>
      </c>
      <c r="D51" s="357">
        <v>559.74</v>
      </c>
      <c r="E51" s="358">
        <v>1434.74</v>
      </c>
      <c r="F51" s="358">
        <v>1994.49</v>
      </c>
      <c r="G51" s="368"/>
      <c r="H51" s="363">
        <f t="shared" si="2"/>
        <v>743.14</v>
      </c>
      <c r="I51" s="360"/>
      <c r="J51" s="363">
        <f t="shared" si="1"/>
        <v>1251.35</v>
      </c>
      <c r="K51" s="360"/>
    </row>
    <row r="52" spans="1:11" ht="15.75" thickBot="1">
      <c r="A52" s="356"/>
      <c r="B52" s="357" t="s">
        <v>413</v>
      </c>
      <c r="C52" s="358">
        <v>97233.14</v>
      </c>
      <c r="D52" s="357">
        <v>557.98</v>
      </c>
      <c r="E52" s="358">
        <v>1451.24</v>
      </c>
      <c r="F52" s="358">
        <v>2009.22</v>
      </c>
      <c r="G52" s="368"/>
      <c r="H52" s="363">
        <f t="shared" si="2"/>
        <v>759.64</v>
      </c>
      <c r="I52" s="360"/>
      <c r="J52" s="363">
        <f t="shared" si="1"/>
        <v>1249.58</v>
      </c>
      <c r="K52" s="360"/>
    </row>
    <row r="53" spans="1:11" ht="15.75" thickBot="1">
      <c r="A53" s="356"/>
      <c r="B53" s="357" t="s">
        <v>414</v>
      </c>
      <c r="C53" s="358">
        <v>96883.39</v>
      </c>
      <c r="D53" s="357">
        <v>556.09</v>
      </c>
      <c r="E53" s="358">
        <v>1467.93</v>
      </c>
      <c r="F53" s="358">
        <v>2024.02</v>
      </c>
      <c r="G53" s="368"/>
      <c r="H53" s="363">
        <f t="shared" si="2"/>
        <v>776.33</v>
      </c>
      <c r="I53" s="360"/>
      <c r="J53" s="363">
        <f t="shared" si="1"/>
        <v>1247.69</v>
      </c>
      <c r="K53" s="360"/>
    </row>
    <row r="54" spans="1:11" ht="15.75" thickBot="1">
      <c r="A54" s="356"/>
      <c r="B54" s="357" t="s">
        <v>415</v>
      </c>
      <c r="C54" s="358">
        <v>96512.74</v>
      </c>
      <c r="D54" s="357">
        <v>554.09</v>
      </c>
      <c r="E54" s="358">
        <v>1484.81</v>
      </c>
      <c r="F54" s="358">
        <v>2038.9</v>
      </c>
      <c r="G54" s="368"/>
      <c r="H54" s="363">
        <f t="shared" si="2"/>
        <v>793.2099999999999</v>
      </c>
      <c r="I54" s="360"/>
      <c r="J54" s="363">
        <f t="shared" si="1"/>
        <v>1245.69</v>
      </c>
      <c r="K54" s="360"/>
    </row>
    <row r="55" spans="1:11" ht="15.75" thickBot="1">
      <c r="A55" s="356"/>
      <c r="B55" s="357" t="s">
        <v>416</v>
      </c>
      <c r="C55" s="358">
        <v>96120.75</v>
      </c>
      <c r="D55" s="357">
        <v>551.97</v>
      </c>
      <c r="E55" s="358">
        <v>1501.89</v>
      </c>
      <c r="F55" s="358">
        <v>2053.86</v>
      </c>
      <c r="G55" s="368"/>
      <c r="H55" s="363">
        <f t="shared" si="2"/>
        <v>810.2900000000001</v>
      </c>
      <c r="I55" s="360"/>
      <c r="J55" s="363">
        <f t="shared" si="1"/>
        <v>1243.5700000000002</v>
      </c>
      <c r="K55" s="360"/>
    </row>
    <row r="56" spans="1:11" ht="15.75" thickBot="1">
      <c r="A56" s="356"/>
      <c r="B56" s="357" t="s">
        <v>417</v>
      </c>
      <c r="C56" s="358">
        <v>95706.98</v>
      </c>
      <c r="D56" s="357">
        <v>549.73</v>
      </c>
      <c r="E56" s="358">
        <v>1519.16</v>
      </c>
      <c r="F56" s="358">
        <v>2068.89</v>
      </c>
      <c r="G56" s="368" t="s">
        <v>256</v>
      </c>
      <c r="H56" s="363">
        <f t="shared" si="2"/>
        <v>827.5600000000001</v>
      </c>
      <c r="I56" s="360">
        <f>(SUM(H45:H56)/$I$9)-1</f>
        <v>7.832889999999999</v>
      </c>
      <c r="J56" s="363">
        <f t="shared" si="1"/>
        <v>1241.33</v>
      </c>
      <c r="K56" s="360">
        <f>(SUM(J45:J56)/$I$9)+1</f>
        <v>16.01828</v>
      </c>
    </row>
    <row r="57" spans="1:11" ht="15.75" thickBot="1">
      <c r="A57" s="356"/>
      <c r="B57" s="357" t="s">
        <v>418</v>
      </c>
      <c r="C57" s="358">
        <v>95270.98</v>
      </c>
      <c r="D57" s="357">
        <v>547.36</v>
      </c>
      <c r="E57" s="358">
        <v>1536.63</v>
      </c>
      <c r="F57" s="358">
        <v>2083.99</v>
      </c>
      <c r="G57" s="368"/>
      <c r="H57" s="363">
        <f t="shared" si="2"/>
        <v>845.0300000000001</v>
      </c>
      <c r="I57" s="360"/>
      <c r="J57" s="363">
        <f t="shared" si="1"/>
        <v>1238.9599999999996</v>
      </c>
      <c r="K57" s="360"/>
    </row>
    <row r="58" spans="1:11" ht="15.75" thickBot="1">
      <c r="A58" s="356"/>
      <c r="B58" s="357" t="s">
        <v>419</v>
      </c>
      <c r="C58" s="358">
        <v>94812.29</v>
      </c>
      <c r="D58" s="357">
        <v>544.87</v>
      </c>
      <c r="E58" s="358">
        <v>1554.3</v>
      </c>
      <c r="F58" s="358">
        <v>2099.17</v>
      </c>
      <c r="G58" s="368"/>
      <c r="H58" s="363">
        <f t="shared" si="2"/>
        <v>862.6999999999999</v>
      </c>
      <c r="I58" s="360"/>
      <c r="J58" s="363">
        <f t="shared" si="1"/>
        <v>1236.4700000000003</v>
      </c>
      <c r="K58" s="360"/>
    </row>
    <row r="59" spans="1:11" ht="15.75" thickBot="1">
      <c r="A59" s="356"/>
      <c r="B59" s="357" t="s">
        <v>420</v>
      </c>
      <c r="C59" s="358">
        <v>94330.46</v>
      </c>
      <c r="D59" s="357">
        <v>542.25</v>
      </c>
      <c r="E59" s="358">
        <v>1572.17</v>
      </c>
      <c r="F59" s="358">
        <v>2114.42</v>
      </c>
      <c r="G59" s="368"/>
      <c r="H59" s="363">
        <f t="shared" si="2"/>
        <v>880.57</v>
      </c>
      <c r="I59" s="360"/>
      <c r="J59" s="363">
        <f t="shared" si="1"/>
        <v>1233.85</v>
      </c>
      <c r="K59" s="360"/>
    </row>
    <row r="60" spans="1:11" ht="15.75" thickBot="1">
      <c r="A60" s="356"/>
      <c r="B60" s="357" t="s">
        <v>421</v>
      </c>
      <c r="C60" s="358">
        <v>93825.01</v>
      </c>
      <c r="D60" s="357">
        <v>539.49</v>
      </c>
      <c r="E60" s="358">
        <v>1590.25</v>
      </c>
      <c r="F60" s="358">
        <v>2129.75</v>
      </c>
      <c r="G60" s="368"/>
      <c r="H60" s="363">
        <f t="shared" si="2"/>
        <v>898.65</v>
      </c>
      <c r="I60" s="360"/>
      <c r="J60" s="363">
        <f t="shared" si="1"/>
        <v>1231.1</v>
      </c>
      <c r="K60" s="360"/>
    </row>
    <row r="61" spans="1:11" ht="15.75" thickBot="1">
      <c r="A61" s="356"/>
      <c r="B61" s="357" t="s">
        <v>422</v>
      </c>
      <c r="C61" s="358">
        <v>93295.45</v>
      </c>
      <c r="D61" s="357">
        <v>536.6</v>
      </c>
      <c r="E61" s="358">
        <v>1608.54</v>
      </c>
      <c r="F61" s="358">
        <v>2145.14</v>
      </c>
      <c r="G61" s="368"/>
      <c r="H61" s="363">
        <f t="shared" si="2"/>
        <v>916.9399999999999</v>
      </c>
      <c r="I61" s="360"/>
      <c r="J61" s="363">
        <f t="shared" si="1"/>
        <v>1228.1999999999998</v>
      </c>
      <c r="K61" s="360"/>
    </row>
    <row r="62" spans="1:11" ht="15.75" thickBot="1">
      <c r="A62" s="356"/>
      <c r="B62" s="357" t="s">
        <v>423</v>
      </c>
      <c r="C62" s="358">
        <v>92741.31</v>
      </c>
      <c r="D62" s="357">
        <v>533.57</v>
      </c>
      <c r="E62" s="358">
        <v>1627.04</v>
      </c>
      <c r="F62" s="358">
        <v>2160.61</v>
      </c>
      <c r="G62" s="368"/>
      <c r="H62" s="363">
        <f t="shared" si="2"/>
        <v>935.4399999999999</v>
      </c>
      <c r="I62" s="360"/>
      <c r="J62" s="363">
        <f t="shared" si="1"/>
        <v>1225.17</v>
      </c>
      <c r="K62" s="360"/>
    </row>
    <row r="63" spans="1:11" ht="15.75" thickBot="1">
      <c r="A63" s="356"/>
      <c r="B63" s="357" t="s">
        <v>424</v>
      </c>
      <c r="C63" s="358">
        <v>92162.08</v>
      </c>
      <c r="D63" s="357">
        <v>530.4</v>
      </c>
      <c r="E63" s="358">
        <v>1645.75</v>
      </c>
      <c r="F63" s="358">
        <v>2176.15</v>
      </c>
      <c r="G63" s="368"/>
      <c r="H63" s="363">
        <f t="shared" si="2"/>
        <v>954.15</v>
      </c>
      <c r="I63" s="360"/>
      <c r="J63" s="363">
        <f t="shared" si="1"/>
        <v>1222</v>
      </c>
      <c r="K63" s="360"/>
    </row>
    <row r="64" spans="1:11" ht="15.75" thickBot="1">
      <c r="A64" s="356"/>
      <c r="B64" s="357" t="s">
        <v>425</v>
      </c>
      <c r="C64" s="358">
        <v>91557.27</v>
      </c>
      <c r="D64" s="357">
        <v>527.09</v>
      </c>
      <c r="E64" s="358">
        <v>1664.68</v>
      </c>
      <c r="F64" s="358">
        <v>2191.77</v>
      </c>
      <c r="G64" s="368"/>
      <c r="H64" s="363">
        <f t="shared" si="2"/>
        <v>973.08</v>
      </c>
      <c r="I64" s="360"/>
      <c r="J64" s="363">
        <f t="shared" si="1"/>
        <v>1218.69</v>
      </c>
      <c r="K64" s="360"/>
    </row>
    <row r="65" spans="1:11" ht="15.75" thickBot="1">
      <c r="A65" s="356"/>
      <c r="B65" s="357" t="s">
        <v>426</v>
      </c>
      <c r="C65" s="358">
        <v>90926.36</v>
      </c>
      <c r="D65" s="357">
        <v>523.63</v>
      </c>
      <c r="E65" s="358">
        <v>1683.82</v>
      </c>
      <c r="F65" s="358">
        <v>2207.45</v>
      </c>
      <c r="G65" s="368"/>
      <c r="H65" s="363">
        <f t="shared" si="2"/>
        <v>992.2199999999999</v>
      </c>
      <c r="I65" s="360"/>
      <c r="J65" s="363">
        <f t="shared" si="1"/>
        <v>1215.23</v>
      </c>
      <c r="K65" s="360"/>
    </row>
    <row r="66" spans="1:11" ht="15.75" thickBot="1">
      <c r="A66" s="356"/>
      <c r="B66" s="357" t="s">
        <v>427</v>
      </c>
      <c r="C66" s="358">
        <v>90268.82</v>
      </c>
      <c r="D66" s="357">
        <v>520.02</v>
      </c>
      <c r="E66" s="358">
        <v>1703.19</v>
      </c>
      <c r="F66" s="358">
        <v>2223.21</v>
      </c>
      <c r="G66" s="368"/>
      <c r="H66" s="363">
        <f t="shared" si="2"/>
        <v>1011.59</v>
      </c>
      <c r="I66" s="360"/>
      <c r="J66" s="363">
        <f t="shared" si="1"/>
        <v>1211.62</v>
      </c>
      <c r="K66" s="360"/>
    </row>
    <row r="67" spans="1:11" ht="15.75" thickBot="1">
      <c r="A67" s="356"/>
      <c r="B67" s="357" t="s">
        <v>428</v>
      </c>
      <c r="C67" s="358">
        <v>89584.14</v>
      </c>
      <c r="D67" s="357">
        <v>516.26</v>
      </c>
      <c r="E67" s="358">
        <v>1722.77</v>
      </c>
      <c r="F67" s="358">
        <v>2239.03</v>
      </c>
      <c r="G67" s="368"/>
      <c r="H67" s="363">
        <f t="shared" si="2"/>
        <v>1031.17</v>
      </c>
      <c r="I67" s="360"/>
      <c r="J67" s="363">
        <f t="shared" si="1"/>
        <v>1207.8600000000001</v>
      </c>
      <c r="K67" s="360"/>
    </row>
    <row r="68" spans="1:11" ht="15.75" thickBot="1">
      <c r="A68" s="356"/>
      <c r="B68" s="357" t="s">
        <v>429</v>
      </c>
      <c r="C68" s="358">
        <v>88871.78</v>
      </c>
      <c r="D68" s="357">
        <v>512.35</v>
      </c>
      <c r="E68" s="358">
        <v>1742.58</v>
      </c>
      <c r="F68" s="358">
        <v>2254.93</v>
      </c>
      <c r="G68" s="368" t="s">
        <v>257</v>
      </c>
      <c r="H68" s="363">
        <f t="shared" si="2"/>
        <v>1050.98</v>
      </c>
      <c r="I68" s="360">
        <f>(SUM(H57:H68)/$I$9)-1</f>
        <v>10.352519999999998</v>
      </c>
      <c r="J68" s="363">
        <f t="shared" si="1"/>
        <v>1203.9499999999998</v>
      </c>
      <c r="K68" s="360">
        <f>(SUM(J57:J68)/$I$9)+1</f>
        <v>15.673100000000002</v>
      </c>
    </row>
    <row r="69" spans="1:11" ht="15.75" thickBot="1">
      <c r="A69" s="356"/>
      <c r="B69" s="357" t="s">
        <v>430</v>
      </c>
      <c r="C69" s="358">
        <v>88131.18</v>
      </c>
      <c r="D69" s="357">
        <v>508.27</v>
      </c>
      <c r="E69" s="358">
        <v>1762.62</v>
      </c>
      <c r="F69" s="358">
        <v>2270.9</v>
      </c>
      <c r="G69" s="368"/>
      <c r="H69" s="363">
        <f t="shared" si="2"/>
        <v>1071.02</v>
      </c>
      <c r="I69" s="360"/>
      <c r="J69" s="363">
        <f t="shared" si="1"/>
        <v>1199.88</v>
      </c>
      <c r="K69" s="360"/>
    </row>
    <row r="70" spans="1:11" ht="15.75" thickBot="1">
      <c r="A70" s="356"/>
      <c r="B70" s="357" t="s">
        <v>431</v>
      </c>
      <c r="C70" s="358">
        <v>87361.79</v>
      </c>
      <c r="D70" s="357">
        <v>504.04</v>
      </c>
      <c r="E70" s="358">
        <v>1782.89</v>
      </c>
      <c r="F70" s="358">
        <v>2286.93</v>
      </c>
      <c r="G70" s="368"/>
      <c r="H70" s="363">
        <f t="shared" si="2"/>
        <v>1091.29</v>
      </c>
      <c r="I70" s="360"/>
      <c r="J70" s="363">
        <f t="shared" si="1"/>
        <v>1195.6399999999999</v>
      </c>
      <c r="K70" s="360"/>
    </row>
    <row r="71" spans="1:11" ht="15.75" thickBot="1">
      <c r="A71" s="356"/>
      <c r="B71" s="357" t="s">
        <v>432</v>
      </c>
      <c r="C71" s="358">
        <v>86563.06</v>
      </c>
      <c r="D71" s="357">
        <v>499.64</v>
      </c>
      <c r="E71" s="358">
        <v>1803.4</v>
      </c>
      <c r="F71" s="358">
        <v>2303.03</v>
      </c>
      <c r="G71" s="368"/>
      <c r="H71" s="363">
        <f t="shared" si="2"/>
        <v>1111.8000000000002</v>
      </c>
      <c r="I71" s="360"/>
      <c r="J71" s="363">
        <f t="shared" si="1"/>
        <v>1191.23</v>
      </c>
      <c r="K71" s="360"/>
    </row>
    <row r="72" spans="1:11" ht="15.75" thickBot="1">
      <c r="A72" s="356"/>
      <c r="B72" s="357" t="s">
        <v>433</v>
      </c>
      <c r="C72" s="358">
        <v>85734.4</v>
      </c>
      <c r="D72" s="357">
        <v>495.07</v>
      </c>
      <c r="E72" s="358">
        <v>1824.14</v>
      </c>
      <c r="F72" s="358">
        <v>2319.2</v>
      </c>
      <c r="G72" s="368"/>
      <c r="H72" s="363">
        <f t="shared" si="2"/>
        <v>1132.54</v>
      </c>
      <c r="I72" s="360"/>
      <c r="J72" s="363">
        <f t="shared" si="1"/>
        <v>1186.6599999999999</v>
      </c>
      <c r="K72" s="360"/>
    </row>
    <row r="73" spans="1:11" ht="15.75" thickBot="1">
      <c r="A73" s="356"/>
      <c r="B73" s="357" t="s">
        <v>434</v>
      </c>
      <c r="C73" s="358">
        <v>84875.23</v>
      </c>
      <c r="D73" s="357">
        <v>490.33</v>
      </c>
      <c r="E73" s="358">
        <v>1845.11</v>
      </c>
      <c r="F73" s="358">
        <v>2335.44</v>
      </c>
      <c r="G73" s="368"/>
      <c r="H73" s="363">
        <f t="shared" si="2"/>
        <v>1153.5099999999998</v>
      </c>
      <c r="I73" s="360"/>
      <c r="J73" s="363">
        <f t="shared" si="1"/>
        <v>1181.9300000000003</v>
      </c>
      <c r="K73" s="360"/>
    </row>
    <row r="74" spans="1:11" ht="15.75" thickBot="1">
      <c r="A74" s="356"/>
      <c r="B74" s="357" t="s">
        <v>435</v>
      </c>
      <c r="C74" s="358">
        <v>83984.96</v>
      </c>
      <c r="D74" s="357">
        <v>485.42</v>
      </c>
      <c r="E74" s="358">
        <v>1866.33</v>
      </c>
      <c r="F74" s="358">
        <v>2351.75</v>
      </c>
      <c r="G74" s="368"/>
      <c r="H74" s="363">
        <f t="shared" si="2"/>
        <v>1174.73</v>
      </c>
      <c r="I74" s="360"/>
      <c r="J74" s="363">
        <f t="shared" si="1"/>
        <v>1177.02</v>
      </c>
      <c r="K74" s="360"/>
    </row>
    <row r="75" spans="1:11" ht="15.75" thickBot="1">
      <c r="A75" s="356"/>
      <c r="B75" s="357" t="s">
        <v>436</v>
      </c>
      <c r="C75" s="358">
        <v>83062.99</v>
      </c>
      <c r="D75" s="357">
        <v>480.32</v>
      </c>
      <c r="E75" s="358">
        <v>1887.8</v>
      </c>
      <c r="F75" s="358">
        <v>2368.12</v>
      </c>
      <c r="G75" s="368"/>
      <c r="H75" s="363">
        <f t="shared" si="2"/>
        <v>1196.1999999999998</v>
      </c>
      <c r="I75" s="360"/>
      <c r="J75" s="363">
        <f t="shared" si="1"/>
        <v>1171.92</v>
      </c>
      <c r="K75" s="360"/>
    </row>
    <row r="76" spans="1:11" ht="15.75" thickBot="1">
      <c r="A76" s="356"/>
      <c r="B76" s="357" t="s">
        <v>437</v>
      </c>
      <c r="C76" s="358">
        <v>82108.71</v>
      </c>
      <c r="D76" s="357">
        <v>475.05</v>
      </c>
      <c r="E76" s="358">
        <v>1909.5</v>
      </c>
      <c r="F76" s="358">
        <v>2384.56</v>
      </c>
      <c r="G76" s="368"/>
      <c r="H76" s="363">
        <f t="shared" si="2"/>
        <v>1217.9</v>
      </c>
      <c r="I76" s="360"/>
      <c r="J76" s="363">
        <f t="shared" si="1"/>
        <v>1166.6599999999999</v>
      </c>
      <c r="K76" s="360"/>
    </row>
    <row r="77" spans="1:11" ht="15.75" thickBot="1">
      <c r="A77" s="356"/>
      <c r="B77" s="357" t="s">
        <v>438</v>
      </c>
      <c r="C77" s="358">
        <v>81121.5</v>
      </c>
      <c r="D77" s="357">
        <v>469.59</v>
      </c>
      <c r="E77" s="358">
        <v>1931.46</v>
      </c>
      <c r="F77" s="358">
        <v>2401.06</v>
      </c>
      <c r="G77" s="368"/>
      <c r="H77" s="363">
        <f t="shared" si="2"/>
        <v>1239.8600000000001</v>
      </c>
      <c r="I77" s="360"/>
      <c r="J77" s="363">
        <f t="shared" si="1"/>
        <v>1161.1999999999998</v>
      </c>
      <c r="K77" s="360"/>
    </row>
    <row r="78" spans="1:11" ht="15.75" thickBot="1">
      <c r="A78" s="356"/>
      <c r="B78" s="357" t="s">
        <v>439</v>
      </c>
      <c r="C78" s="358">
        <v>80100.72</v>
      </c>
      <c r="D78" s="357">
        <v>463.95</v>
      </c>
      <c r="E78" s="358">
        <v>1953.68</v>
      </c>
      <c r="F78" s="358">
        <v>2417.62</v>
      </c>
      <c r="G78" s="368"/>
      <c r="H78" s="363">
        <f t="shared" si="2"/>
        <v>1262.08</v>
      </c>
      <c r="I78" s="360"/>
      <c r="J78" s="363">
        <f t="shared" si="1"/>
        <v>1155.54</v>
      </c>
      <c r="K78" s="360"/>
    </row>
    <row r="79" spans="1:11" ht="15.75" thickBot="1">
      <c r="A79" s="356"/>
      <c r="B79" s="357" t="s">
        <v>440</v>
      </c>
      <c r="C79" s="358">
        <v>79045.73</v>
      </c>
      <c r="D79" s="357">
        <v>458.11</v>
      </c>
      <c r="E79" s="358">
        <v>1976.14</v>
      </c>
      <c r="F79" s="358">
        <v>2434.25</v>
      </c>
      <c r="G79" s="368"/>
      <c r="H79" s="363">
        <f t="shared" si="2"/>
        <v>1284.54</v>
      </c>
      <c r="I79" s="360"/>
      <c r="J79" s="363">
        <f t="shared" si="1"/>
        <v>1149.71</v>
      </c>
      <c r="K79" s="360"/>
    </row>
    <row r="80" spans="1:11" ht="15.75" thickBot="1">
      <c r="A80" s="356"/>
      <c r="B80" s="357" t="s">
        <v>441</v>
      </c>
      <c r="C80" s="358">
        <v>77955.89</v>
      </c>
      <c r="D80" s="357">
        <v>452.08</v>
      </c>
      <c r="E80" s="358">
        <v>1998.87</v>
      </c>
      <c r="F80" s="358">
        <v>2450.94</v>
      </c>
      <c r="G80" s="368" t="s">
        <v>258</v>
      </c>
      <c r="H80" s="363">
        <f t="shared" si="2"/>
        <v>1307.27</v>
      </c>
      <c r="I80" s="360">
        <f>(SUM(H69:H80)/$I$9)-1</f>
        <v>13.242740000000001</v>
      </c>
      <c r="J80" s="363">
        <f t="shared" si="1"/>
        <v>1143.67</v>
      </c>
      <c r="K80" s="360">
        <f>(SUM(J69:J80)/$I$9)+1</f>
        <v>15.081059999999999</v>
      </c>
    </row>
    <row r="81" spans="1:11" ht="15.75" thickBot="1">
      <c r="A81" s="356"/>
      <c r="B81" s="357" t="s">
        <v>442</v>
      </c>
      <c r="C81" s="358">
        <v>76830.53</v>
      </c>
      <c r="D81" s="357">
        <v>445.84</v>
      </c>
      <c r="E81" s="358">
        <v>2021.86</v>
      </c>
      <c r="F81" s="358">
        <v>2467.7</v>
      </c>
      <c r="G81" s="368"/>
      <c r="H81" s="363">
        <f t="shared" si="2"/>
        <v>1330.2599999999998</v>
      </c>
      <c r="I81" s="360"/>
      <c r="J81" s="363">
        <f t="shared" si="1"/>
        <v>1137.44</v>
      </c>
      <c r="K81" s="360"/>
    </row>
    <row r="82" spans="1:11" ht="15.75" thickBot="1">
      <c r="A82" s="356"/>
      <c r="B82" s="357" t="s">
        <v>443</v>
      </c>
      <c r="C82" s="358">
        <v>75668.97</v>
      </c>
      <c r="D82" s="357">
        <v>439.41</v>
      </c>
      <c r="E82" s="358">
        <v>2045.11</v>
      </c>
      <c r="F82" s="358">
        <v>2484.51</v>
      </c>
      <c r="G82" s="368"/>
      <c r="H82" s="363">
        <f t="shared" si="2"/>
        <v>1353.5099999999998</v>
      </c>
      <c r="I82" s="360"/>
      <c r="J82" s="363">
        <f t="shared" si="1"/>
        <v>1131.0000000000005</v>
      </c>
      <c r="K82" s="360"/>
    </row>
    <row r="83" spans="1:11" ht="15.75" thickBot="1">
      <c r="A83" s="356"/>
      <c r="B83" s="357" t="s">
        <v>444</v>
      </c>
      <c r="C83" s="358">
        <v>74470.54</v>
      </c>
      <c r="D83" s="357">
        <v>432.76</v>
      </c>
      <c r="E83" s="358">
        <v>2068.63</v>
      </c>
      <c r="F83" s="358">
        <v>2501.39</v>
      </c>
      <c r="G83" s="368"/>
      <c r="H83" s="363">
        <f t="shared" si="2"/>
        <v>1377.0300000000002</v>
      </c>
      <c r="I83" s="360"/>
      <c r="J83" s="363">
        <f t="shared" si="1"/>
        <v>1124.3599999999997</v>
      </c>
      <c r="K83" s="360"/>
    </row>
    <row r="84" spans="1:11" ht="15.75" thickBot="1">
      <c r="A84" s="356"/>
      <c r="B84" s="357" t="s">
        <v>445</v>
      </c>
      <c r="C84" s="358">
        <v>73234.53</v>
      </c>
      <c r="D84" s="357">
        <v>425.91</v>
      </c>
      <c r="E84" s="358">
        <v>2092.42</v>
      </c>
      <c r="F84" s="358">
        <v>2518.32</v>
      </c>
      <c r="G84" s="368"/>
      <c r="H84" s="363">
        <f t="shared" si="2"/>
        <v>1400.8200000000002</v>
      </c>
      <c r="I84" s="360"/>
      <c r="J84" s="363">
        <f t="shared" si="1"/>
        <v>1117.5</v>
      </c>
      <c r="K84" s="360"/>
    </row>
    <row r="85" spans="1:11" ht="15.75" thickBot="1">
      <c r="A85" s="356"/>
      <c r="B85" s="357" t="s">
        <v>446</v>
      </c>
      <c r="C85" s="358">
        <v>71960.25</v>
      </c>
      <c r="D85" s="357">
        <v>418.84</v>
      </c>
      <c r="E85" s="358">
        <v>2116.48</v>
      </c>
      <c r="F85" s="358">
        <v>2535.32</v>
      </c>
      <c r="G85" s="368"/>
      <c r="H85" s="363">
        <f t="shared" si="2"/>
        <v>1424.88</v>
      </c>
      <c r="I85" s="360"/>
      <c r="J85" s="363">
        <f t="shared" si="1"/>
        <v>1110.44</v>
      </c>
      <c r="K85" s="360"/>
    </row>
    <row r="86" spans="1:11" ht="15.75" thickBot="1">
      <c r="A86" s="356"/>
      <c r="B86" s="357" t="s">
        <v>447</v>
      </c>
      <c r="C86" s="358">
        <v>70646.98</v>
      </c>
      <c r="D86" s="357">
        <v>411.55</v>
      </c>
      <c r="E86" s="358">
        <v>2140.82</v>
      </c>
      <c r="F86" s="358">
        <v>2552.37</v>
      </c>
      <c r="G86" s="368"/>
      <c r="H86" s="363">
        <f t="shared" si="2"/>
        <v>1449.2200000000003</v>
      </c>
      <c r="I86" s="360"/>
      <c r="J86" s="363">
        <f t="shared" si="1"/>
        <v>1103.1499999999996</v>
      </c>
      <c r="K86" s="360"/>
    </row>
    <row r="87" spans="1:11" ht="15.75" thickBot="1">
      <c r="A87" s="356"/>
      <c r="B87" s="357" t="s">
        <v>448</v>
      </c>
      <c r="C87" s="358">
        <v>69293.98</v>
      </c>
      <c r="D87" s="357">
        <v>404.04</v>
      </c>
      <c r="E87" s="358">
        <v>2165.44</v>
      </c>
      <c r="F87" s="358">
        <v>2569.48</v>
      </c>
      <c r="G87" s="368"/>
      <c r="H87" s="363">
        <f t="shared" si="2"/>
        <v>1473.8400000000001</v>
      </c>
      <c r="I87" s="360"/>
      <c r="J87" s="363">
        <f t="shared" si="1"/>
        <v>1095.6399999999999</v>
      </c>
      <c r="K87" s="360"/>
    </row>
    <row r="88" spans="1:11" ht="15.75" thickBot="1">
      <c r="A88" s="356"/>
      <c r="B88" s="357" t="s">
        <v>449</v>
      </c>
      <c r="C88" s="358">
        <v>67900.52</v>
      </c>
      <c r="D88" s="357">
        <v>396.3</v>
      </c>
      <c r="E88" s="358">
        <v>2190.34</v>
      </c>
      <c r="F88" s="358">
        <v>2586.64</v>
      </c>
      <c r="G88" s="368"/>
      <c r="H88" s="363">
        <f t="shared" si="2"/>
        <v>1498.7400000000002</v>
      </c>
      <c r="I88" s="360"/>
      <c r="J88" s="363">
        <f t="shared" si="1"/>
        <v>1087.8999999999996</v>
      </c>
      <c r="K88" s="360"/>
    </row>
    <row r="89" spans="1:11" ht="15.75" thickBot="1">
      <c r="A89" s="356"/>
      <c r="B89" s="357" t="s">
        <v>450</v>
      </c>
      <c r="C89" s="358">
        <v>66465.85</v>
      </c>
      <c r="D89" s="357">
        <v>388.33</v>
      </c>
      <c r="E89" s="358">
        <v>2215.53</v>
      </c>
      <c r="F89" s="358">
        <v>2603.86</v>
      </c>
      <c r="G89" s="368"/>
      <c r="H89" s="363">
        <f aca="true" t="shared" si="3" ref="H89:H119">E89-$C$147</f>
        <v>1523.9300000000003</v>
      </c>
      <c r="I89" s="360"/>
      <c r="J89" s="363">
        <f aca="true" t="shared" si="4" ref="J89:J140">F89-H89</f>
        <v>1079.9299999999998</v>
      </c>
      <c r="K89" s="360"/>
    </row>
    <row r="90" spans="1:11" ht="15.75" thickBot="1">
      <c r="A90" s="356"/>
      <c r="B90" s="357" t="s">
        <v>451</v>
      </c>
      <c r="C90" s="358">
        <v>64989.2</v>
      </c>
      <c r="D90" s="357">
        <v>380.13</v>
      </c>
      <c r="E90" s="358">
        <v>2241.01</v>
      </c>
      <c r="F90" s="358">
        <v>2621.14</v>
      </c>
      <c r="G90" s="368"/>
      <c r="H90" s="363">
        <f t="shared" si="3"/>
        <v>1549.4100000000003</v>
      </c>
      <c r="I90" s="360"/>
      <c r="J90" s="363">
        <f t="shared" si="4"/>
        <v>1071.7299999999996</v>
      </c>
      <c r="K90" s="360"/>
    </row>
    <row r="91" spans="1:11" ht="15.75" thickBot="1">
      <c r="A91" s="356"/>
      <c r="B91" s="357" t="s">
        <v>452</v>
      </c>
      <c r="C91" s="358">
        <v>63469.8</v>
      </c>
      <c r="D91" s="357">
        <v>371.68</v>
      </c>
      <c r="E91" s="358">
        <v>2266.78</v>
      </c>
      <c r="F91" s="358">
        <v>2638.46</v>
      </c>
      <c r="G91" s="368"/>
      <c r="H91" s="363">
        <f t="shared" si="3"/>
        <v>1575.1800000000003</v>
      </c>
      <c r="I91" s="360"/>
      <c r="J91" s="363">
        <f t="shared" si="4"/>
        <v>1063.2799999999997</v>
      </c>
      <c r="K91" s="360"/>
    </row>
    <row r="92" spans="1:11" ht="15.75" thickBot="1">
      <c r="A92" s="356"/>
      <c r="B92" s="357" t="s">
        <v>453</v>
      </c>
      <c r="C92" s="358">
        <v>61906.86</v>
      </c>
      <c r="D92" s="357">
        <v>362.99</v>
      </c>
      <c r="E92" s="358">
        <v>2292.85</v>
      </c>
      <c r="F92" s="358">
        <v>2655.84</v>
      </c>
      <c r="G92" s="368" t="s">
        <v>259</v>
      </c>
      <c r="H92" s="363">
        <f t="shared" si="3"/>
        <v>1601.25</v>
      </c>
      <c r="I92" s="360">
        <f>(SUM(H81:H92)/$I$9)-1</f>
        <v>16.55807</v>
      </c>
      <c r="J92" s="363">
        <f t="shared" si="4"/>
        <v>1054.5900000000001</v>
      </c>
      <c r="K92" s="360">
        <f>(SUM(J81:J92)/$I$9)+1</f>
        <v>14.17696</v>
      </c>
    </row>
    <row r="93" spans="1:11" ht="15.75" thickBot="1">
      <c r="A93" s="356"/>
      <c r="B93" s="357" t="s">
        <v>454</v>
      </c>
      <c r="C93" s="358">
        <v>60299.57</v>
      </c>
      <c r="D93" s="357">
        <v>354.06</v>
      </c>
      <c r="E93" s="358">
        <v>2319.21</v>
      </c>
      <c r="F93" s="358">
        <v>2673.27</v>
      </c>
      <c r="G93" s="368"/>
      <c r="H93" s="363">
        <f t="shared" si="3"/>
        <v>1627.6100000000001</v>
      </c>
      <c r="I93" s="360"/>
      <c r="J93" s="363">
        <f t="shared" si="4"/>
        <v>1045.6599999999999</v>
      </c>
      <c r="K93" s="360"/>
    </row>
    <row r="94" spans="1:11" ht="15.75" thickBot="1">
      <c r="A94" s="356"/>
      <c r="B94" s="357" t="s">
        <v>455</v>
      </c>
      <c r="C94" s="358">
        <v>58647.13</v>
      </c>
      <c r="D94" s="357">
        <v>344.86</v>
      </c>
      <c r="E94" s="358">
        <v>2345.89</v>
      </c>
      <c r="F94" s="358">
        <v>2690.75</v>
      </c>
      <c r="G94" s="368"/>
      <c r="H94" s="363">
        <f t="shared" si="3"/>
        <v>1654.29</v>
      </c>
      <c r="I94" s="360"/>
      <c r="J94" s="363">
        <f t="shared" si="4"/>
        <v>1036.46</v>
      </c>
      <c r="K94" s="360"/>
    </row>
    <row r="95" spans="1:11" ht="15.75" thickBot="1">
      <c r="A95" s="356"/>
      <c r="B95" s="357" t="s">
        <v>456</v>
      </c>
      <c r="C95" s="358">
        <v>56948.71</v>
      </c>
      <c r="D95" s="357">
        <v>335.41</v>
      </c>
      <c r="E95" s="358">
        <v>2372.86</v>
      </c>
      <c r="F95" s="358">
        <v>2708.28</v>
      </c>
      <c r="G95" s="368"/>
      <c r="H95" s="363">
        <f t="shared" si="3"/>
        <v>1681.2600000000002</v>
      </c>
      <c r="I95" s="360"/>
      <c r="J95" s="363">
        <f t="shared" si="4"/>
        <v>1027.02</v>
      </c>
      <c r="K95" s="360"/>
    </row>
    <row r="96" spans="1:11" ht="15.75" thickBot="1">
      <c r="A96" s="356"/>
      <c r="B96" s="357" t="s">
        <v>457</v>
      </c>
      <c r="C96" s="358">
        <v>55203.47</v>
      </c>
      <c r="D96" s="357">
        <v>325.7</v>
      </c>
      <c r="E96" s="358">
        <v>2400.15</v>
      </c>
      <c r="F96" s="358">
        <v>2725.85</v>
      </c>
      <c r="G96" s="368"/>
      <c r="H96" s="363">
        <f t="shared" si="3"/>
        <v>1708.5500000000002</v>
      </c>
      <c r="I96" s="360"/>
      <c r="J96" s="363">
        <f t="shared" si="4"/>
        <v>1017.2999999999997</v>
      </c>
      <c r="K96" s="360"/>
    </row>
    <row r="97" spans="1:11" ht="15.75" thickBot="1">
      <c r="A97" s="356"/>
      <c r="B97" s="357" t="s">
        <v>458</v>
      </c>
      <c r="C97" s="358">
        <v>53410.56</v>
      </c>
      <c r="D97" s="357">
        <v>315.72</v>
      </c>
      <c r="E97" s="358">
        <v>2427.75</v>
      </c>
      <c r="F97" s="358">
        <v>2743.47</v>
      </c>
      <c r="G97" s="368"/>
      <c r="H97" s="363">
        <f t="shared" si="3"/>
        <v>1736.15</v>
      </c>
      <c r="I97" s="360"/>
      <c r="J97" s="363">
        <f t="shared" si="4"/>
        <v>1007.3199999999997</v>
      </c>
      <c r="K97" s="360"/>
    </row>
    <row r="98" spans="1:11" ht="15.75" thickBot="1">
      <c r="A98" s="356"/>
      <c r="B98" s="357" t="s">
        <v>459</v>
      </c>
      <c r="C98" s="358">
        <v>51569.11</v>
      </c>
      <c r="D98" s="357">
        <v>305.46</v>
      </c>
      <c r="E98" s="358">
        <v>2455.67</v>
      </c>
      <c r="F98" s="358">
        <v>2761.14</v>
      </c>
      <c r="G98" s="368"/>
      <c r="H98" s="363">
        <f t="shared" si="3"/>
        <v>1764.0700000000002</v>
      </c>
      <c r="I98" s="360"/>
      <c r="J98" s="363">
        <f t="shared" si="4"/>
        <v>997.0699999999997</v>
      </c>
      <c r="K98" s="360"/>
    </row>
    <row r="99" spans="1:11" ht="15.75" thickBot="1">
      <c r="A99" s="356"/>
      <c r="B99" s="357" t="s">
        <v>460</v>
      </c>
      <c r="C99" s="358">
        <v>49678.24</v>
      </c>
      <c r="D99" s="357">
        <v>294.93</v>
      </c>
      <c r="E99" s="358">
        <v>2483.91</v>
      </c>
      <c r="F99" s="358">
        <v>2778.84</v>
      </c>
      <c r="G99" s="368"/>
      <c r="H99" s="363">
        <f t="shared" si="3"/>
        <v>1792.31</v>
      </c>
      <c r="I99" s="360"/>
      <c r="J99" s="363">
        <f t="shared" si="4"/>
        <v>986.5300000000002</v>
      </c>
      <c r="K99" s="360"/>
    </row>
    <row r="100" spans="1:11" ht="15.75" thickBot="1">
      <c r="A100" s="356"/>
      <c r="B100" s="357" t="s">
        <v>461</v>
      </c>
      <c r="C100" s="358">
        <v>47737.06</v>
      </c>
      <c r="D100" s="357">
        <v>284.12</v>
      </c>
      <c r="E100" s="358">
        <v>2512.48</v>
      </c>
      <c r="F100" s="358">
        <v>2796.6</v>
      </c>
      <c r="G100" s="368"/>
      <c r="H100" s="363">
        <f t="shared" si="3"/>
        <v>1820.88</v>
      </c>
      <c r="I100" s="360"/>
      <c r="J100" s="363">
        <f t="shared" si="4"/>
        <v>975.7199999999998</v>
      </c>
      <c r="K100" s="360"/>
    </row>
    <row r="101" spans="1:11" ht="15.75" thickBot="1">
      <c r="A101" s="356"/>
      <c r="B101" s="357" t="s">
        <v>462</v>
      </c>
      <c r="C101" s="358">
        <v>45744.67</v>
      </c>
      <c r="D101" s="357">
        <v>273.02</v>
      </c>
      <c r="E101" s="358">
        <v>2541.37</v>
      </c>
      <c r="F101" s="358">
        <v>2814.39</v>
      </c>
      <c r="G101" s="368"/>
      <c r="H101" s="363">
        <f t="shared" si="3"/>
        <v>1849.77</v>
      </c>
      <c r="I101" s="360"/>
      <c r="J101" s="363">
        <f t="shared" si="4"/>
        <v>964.6199999999999</v>
      </c>
      <c r="K101" s="360"/>
    </row>
    <row r="102" spans="1:11" ht="15.75" thickBot="1">
      <c r="A102" s="356"/>
      <c r="B102" s="357" t="s">
        <v>463</v>
      </c>
      <c r="C102" s="358">
        <v>43700.13</v>
      </c>
      <c r="D102" s="357">
        <v>261.62</v>
      </c>
      <c r="E102" s="358">
        <v>2570.6</v>
      </c>
      <c r="F102" s="358">
        <v>2832.22</v>
      </c>
      <c r="G102" s="368"/>
      <c r="H102" s="363">
        <f t="shared" si="3"/>
        <v>1879</v>
      </c>
      <c r="I102" s="360"/>
      <c r="J102" s="363">
        <f t="shared" si="4"/>
        <v>953.2199999999998</v>
      </c>
      <c r="K102" s="360"/>
    </row>
    <row r="103" spans="1:11" ht="15.75" thickBot="1">
      <c r="A103" s="356"/>
      <c r="B103" s="357" t="s">
        <v>464</v>
      </c>
      <c r="C103" s="358">
        <v>41602.53</v>
      </c>
      <c r="D103" s="357">
        <v>249.93</v>
      </c>
      <c r="E103" s="358">
        <v>2600.16</v>
      </c>
      <c r="F103" s="358">
        <v>2850.09</v>
      </c>
      <c r="G103" s="368"/>
      <c r="H103" s="363">
        <f t="shared" si="3"/>
        <v>1908.56</v>
      </c>
      <c r="I103" s="360"/>
      <c r="J103" s="363">
        <f t="shared" si="4"/>
        <v>941.5300000000002</v>
      </c>
      <c r="K103" s="360"/>
    </row>
    <row r="104" spans="1:11" ht="15.75" thickBot="1">
      <c r="A104" s="356"/>
      <c r="B104" s="357" t="s">
        <v>465</v>
      </c>
      <c r="C104" s="358">
        <v>39450.9</v>
      </c>
      <c r="D104" s="357">
        <v>237.93</v>
      </c>
      <c r="E104" s="358">
        <v>2630.06</v>
      </c>
      <c r="F104" s="358">
        <v>2867.99</v>
      </c>
      <c r="G104" s="368" t="s">
        <v>260</v>
      </c>
      <c r="H104" s="363">
        <f t="shared" si="3"/>
        <v>1938.46</v>
      </c>
      <c r="I104" s="360">
        <f>(SUM(H93:H104)/$I$9)-4</f>
        <v>17.36091</v>
      </c>
      <c r="J104" s="363">
        <f t="shared" si="4"/>
        <v>929.5299999999997</v>
      </c>
      <c r="K104" s="360">
        <f>(SUM(J93:J104)/$I$9)+4</f>
        <v>15.881979999999995</v>
      </c>
    </row>
    <row r="105" spans="1:11" ht="15.75" thickBot="1">
      <c r="A105" s="356"/>
      <c r="B105" s="357" t="s">
        <v>466</v>
      </c>
      <c r="C105" s="358">
        <v>37244.28</v>
      </c>
      <c r="D105" s="357">
        <v>225.63</v>
      </c>
      <c r="E105" s="358">
        <v>2660.31</v>
      </c>
      <c r="F105" s="358">
        <v>2885.93</v>
      </c>
      <c r="G105" s="368"/>
      <c r="H105" s="363">
        <f t="shared" si="3"/>
        <v>1968.71</v>
      </c>
      <c r="I105" s="360"/>
      <c r="J105" s="363">
        <f t="shared" si="4"/>
        <v>917.2199999999998</v>
      </c>
      <c r="K105" s="360"/>
    </row>
    <row r="106" spans="1:11" ht="15.75" thickBot="1">
      <c r="A106" s="356"/>
      <c r="B106" s="357" t="s">
        <v>467</v>
      </c>
      <c r="C106" s="358">
        <v>34981.69</v>
      </c>
      <c r="D106" s="357">
        <v>213.01</v>
      </c>
      <c r="E106" s="358">
        <v>2690.9</v>
      </c>
      <c r="F106" s="358">
        <v>2903.91</v>
      </c>
      <c r="G106" s="368"/>
      <c r="H106" s="363">
        <f t="shared" si="3"/>
        <v>1999.3000000000002</v>
      </c>
      <c r="I106" s="360"/>
      <c r="J106" s="363">
        <f t="shared" si="4"/>
        <v>904.6099999999997</v>
      </c>
      <c r="K106" s="360"/>
    </row>
    <row r="107" spans="1:11" ht="15.75" thickBot="1">
      <c r="A107" s="356"/>
      <c r="B107" s="357" t="s">
        <v>468</v>
      </c>
      <c r="C107" s="358">
        <v>32662.13</v>
      </c>
      <c r="D107" s="357">
        <v>200.07</v>
      </c>
      <c r="E107" s="358">
        <v>2721.84</v>
      </c>
      <c r="F107" s="358">
        <v>2921.91</v>
      </c>
      <c r="G107" s="368"/>
      <c r="H107" s="363">
        <f t="shared" si="3"/>
        <v>2030.2400000000002</v>
      </c>
      <c r="I107" s="360"/>
      <c r="J107" s="363">
        <f t="shared" si="4"/>
        <v>891.6699999999996</v>
      </c>
      <c r="K107" s="360"/>
    </row>
    <row r="108" spans="1:11" ht="15.75" thickBot="1">
      <c r="A108" s="356"/>
      <c r="B108" s="357" t="s">
        <v>469</v>
      </c>
      <c r="C108" s="358">
        <v>30284.6</v>
      </c>
      <c r="D108" s="357">
        <v>186.8</v>
      </c>
      <c r="E108" s="358">
        <v>2753.15</v>
      </c>
      <c r="F108" s="358">
        <v>2939.95</v>
      </c>
      <c r="G108" s="368"/>
      <c r="H108" s="363">
        <f t="shared" si="3"/>
        <v>2061.55</v>
      </c>
      <c r="I108" s="360"/>
      <c r="J108" s="363">
        <f t="shared" si="4"/>
        <v>878.3999999999996</v>
      </c>
      <c r="K108" s="360"/>
    </row>
    <row r="109" spans="1:11" ht="15.75" thickBot="1">
      <c r="A109" s="356"/>
      <c r="B109" s="357" t="s">
        <v>470</v>
      </c>
      <c r="C109" s="358">
        <v>27848.07</v>
      </c>
      <c r="D109" s="357">
        <v>173.2</v>
      </c>
      <c r="E109" s="358">
        <v>2784.81</v>
      </c>
      <c r="F109" s="358">
        <v>2958.01</v>
      </c>
      <c r="G109" s="368"/>
      <c r="H109" s="363">
        <f t="shared" si="3"/>
        <v>2093.21</v>
      </c>
      <c r="I109" s="360"/>
      <c r="J109" s="363">
        <f t="shared" si="4"/>
        <v>864.8000000000002</v>
      </c>
      <c r="K109" s="360"/>
    </row>
    <row r="110" spans="1:11" ht="15.75" thickBot="1">
      <c r="A110" s="356"/>
      <c r="B110" s="357" t="s">
        <v>471</v>
      </c>
      <c r="C110" s="358">
        <v>25351.49</v>
      </c>
      <c r="D110" s="357">
        <v>159.27</v>
      </c>
      <c r="E110" s="358">
        <v>2816.83</v>
      </c>
      <c r="F110" s="358">
        <v>2976.1</v>
      </c>
      <c r="G110" s="368"/>
      <c r="H110" s="363">
        <f t="shared" si="3"/>
        <v>2125.23</v>
      </c>
      <c r="I110" s="360"/>
      <c r="J110" s="363">
        <f t="shared" si="4"/>
        <v>850.8699999999999</v>
      </c>
      <c r="K110" s="360"/>
    </row>
    <row r="111" spans="1:11" ht="15.75" thickBot="1">
      <c r="A111" s="356"/>
      <c r="B111" s="357" t="s">
        <v>472</v>
      </c>
      <c r="C111" s="358">
        <v>22793.8</v>
      </c>
      <c r="D111" s="357">
        <v>144.99</v>
      </c>
      <c r="E111" s="358">
        <v>2849.23</v>
      </c>
      <c r="F111" s="358">
        <v>2994.21</v>
      </c>
      <c r="G111" s="368"/>
      <c r="H111" s="363">
        <f t="shared" si="3"/>
        <v>2157.63</v>
      </c>
      <c r="I111" s="360"/>
      <c r="J111" s="363">
        <f t="shared" si="4"/>
        <v>836.5799999999999</v>
      </c>
      <c r="K111" s="360"/>
    </row>
    <row r="112" spans="1:11" ht="15.75" thickBot="1">
      <c r="A112" s="356"/>
      <c r="B112" s="357" t="s">
        <v>473</v>
      </c>
      <c r="C112" s="358">
        <v>20173.94</v>
      </c>
      <c r="D112" s="357">
        <v>130.36</v>
      </c>
      <c r="E112" s="358">
        <v>2881.99</v>
      </c>
      <c r="F112" s="358">
        <v>3012.35</v>
      </c>
      <c r="G112" s="368"/>
      <c r="H112" s="363">
        <f t="shared" si="3"/>
        <v>2190.39</v>
      </c>
      <c r="I112" s="360"/>
      <c r="J112" s="363">
        <f t="shared" si="4"/>
        <v>821.96</v>
      </c>
      <c r="K112" s="360"/>
    </row>
    <row r="113" spans="1:11" ht="15.75" thickBot="1">
      <c r="A113" s="356"/>
      <c r="B113" s="357" t="s">
        <v>474</v>
      </c>
      <c r="C113" s="358">
        <v>17490.81</v>
      </c>
      <c r="D113" s="357">
        <v>115.38</v>
      </c>
      <c r="E113" s="358">
        <v>2915.13</v>
      </c>
      <c r="F113" s="358">
        <v>3030.51</v>
      </c>
      <c r="G113" s="368"/>
      <c r="H113" s="363">
        <f t="shared" si="3"/>
        <v>2223.53</v>
      </c>
      <c r="I113" s="360"/>
      <c r="J113" s="363">
        <f t="shared" si="4"/>
        <v>806.98</v>
      </c>
      <c r="K113" s="360"/>
    </row>
    <row r="114" spans="1:11" ht="15.75" thickBot="1">
      <c r="A114" s="356"/>
      <c r="B114" s="357" t="s">
        <v>475</v>
      </c>
      <c r="C114" s="358">
        <v>14743.29</v>
      </c>
      <c r="D114" s="357">
        <v>100.03</v>
      </c>
      <c r="E114" s="358">
        <v>2948.66</v>
      </c>
      <c r="F114" s="358">
        <v>3048.69</v>
      </c>
      <c r="G114" s="368"/>
      <c r="H114" s="363">
        <f t="shared" si="3"/>
        <v>2257.06</v>
      </c>
      <c r="I114" s="360"/>
      <c r="J114" s="363">
        <f t="shared" si="4"/>
        <v>791.6300000000001</v>
      </c>
      <c r="K114" s="360"/>
    </row>
    <row r="115" spans="1:11" ht="15.75" thickBot="1">
      <c r="A115" s="356"/>
      <c r="B115" s="357" t="s">
        <v>476</v>
      </c>
      <c r="C115" s="358">
        <v>11930.27</v>
      </c>
      <c r="D115" s="357">
        <v>84.32</v>
      </c>
      <c r="E115" s="358">
        <v>2982.57</v>
      </c>
      <c r="F115" s="358">
        <v>3066.89</v>
      </c>
      <c r="G115" s="368"/>
      <c r="H115" s="363">
        <f t="shared" si="3"/>
        <v>2290.9700000000003</v>
      </c>
      <c r="I115" s="360"/>
      <c r="J115" s="363">
        <f t="shared" si="4"/>
        <v>775.9199999999996</v>
      </c>
      <c r="K115" s="360"/>
    </row>
    <row r="116" spans="1:11" ht="15.75" thickBot="1">
      <c r="A116" s="356"/>
      <c r="B116" s="357" t="s">
        <v>477</v>
      </c>
      <c r="C116" s="358">
        <v>9050.6</v>
      </c>
      <c r="D116" s="357">
        <v>68.23</v>
      </c>
      <c r="E116" s="358">
        <v>3016.87</v>
      </c>
      <c r="F116" s="358">
        <v>3085.1</v>
      </c>
      <c r="G116" s="368" t="s">
        <v>261</v>
      </c>
      <c r="H116" s="363">
        <f t="shared" si="3"/>
        <v>2325.27</v>
      </c>
      <c r="I116" s="360">
        <f>(SUM(H105:H116)/$I$9)-5</f>
        <v>20.72309</v>
      </c>
      <c r="J116" s="363">
        <f t="shared" si="4"/>
        <v>759.8299999999999</v>
      </c>
      <c r="K116" s="360">
        <f>(SUM(J105:J116)/$I$9)+5</f>
        <v>15.100469999999998</v>
      </c>
    </row>
    <row r="117" spans="1:11" ht="15.75" thickBot="1">
      <c r="A117" s="356"/>
      <c r="B117" s="357" t="s">
        <v>478</v>
      </c>
      <c r="C117" s="358">
        <v>6103.12</v>
      </c>
      <c r="D117" s="357">
        <v>51.76</v>
      </c>
      <c r="E117" s="358">
        <v>3051.56</v>
      </c>
      <c r="F117" s="358">
        <v>3103.32</v>
      </c>
      <c r="G117" s="368"/>
      <c r="H117" s="363">
        <f t="shared" si="3"/>
        <v>2359.96</v>
      </c>
      <c r="I117" s="360"/>
      <c r="J117" s="363">
        <f t="shared" si="4"/>
        <v>743.3600000000001</v>
      </c>
      <c r="K117" s="360"/>
    </row>
    <row r="118" spans="1:11" ht="15.75" thickBot="1">
      <c r="A118" s="356"/>
      <c r="B118" s="357" t="s">
        <v>479</v>
      </c>
      <c r="C118" s="358">
        <v>3086.65</v>
      </c>
      <c r="D118" s="357">
        <v>34.9</v>
      </c>
      <c r="E118" s="358">
        <v>3086.65</v>
      </c>
      <c r="F118" s="358">
        <v>3121.56</v>
      </c>
      <c r="G118" s="368"/>
      <c r="H118" s="363">
        <f t="shared" si="3"/>
        <v>2395.05</v>
      </c>
      <c r="I118" s="360"/>
      <c r="J118" s="363">
        <f t="shared" si="4"/>
        <v>726.5099999999998</v>
      </c>
      <c r="K118" s="360"/>
    </row>
    <row r="119" spans="1:11" ht="15.75" thickBot="1">
      <c r="A119" s="356"/>
      <c r="B119" s="357" t="s">
        <v>480</v>
      </c>
      <c r="C119" s="357">
        <v>0</v>
      </c>
      <c r="D119" s="357">
        <v>17.65</v>
      </c>
      <c r="E119" s="358">
        <v>3122.15</v>
      </c>
      <c r="F119" s="358">
        <v>3139.8</v>
      </c>
      <c r="G119" s="368"/>
      <c r="H119" s="363">
        <f t="shared" si="3"/>
        <v>2430.55</v>
      </c>
      <c r="I119" s="360"/>
      <c r="J119" s="363">
        <f t="shared" si="4"/>
        <v>709.25</v>
      </c>
      <c r="K119" s="360"/>
    </row>
    <row r="120" spans="2:10" ht="15.75" thickBot="1">
      <c r="B120" s="357"/>
      <c r="C120" s="358"/>
      <c r="D120" s="358"/>
      <c r="E120" s="358"/>
      <c r="F120" s="358"/>
      <c r="G120" s="368"/>
      <c r="H120" s="363">
        <f aca="true" t="shared" si="5" ref="H120:H140">C119-C120</f>
        <v>0</v>
      </c>
      <c r="J120" s="363">
        <f t="shared" si="4"/>
        <v>0</v>
      </c>
    </row>
    <row r="121" spans="2:11" ht="15.75" thickBot="1">
      <c r="B121" s="357"/>
      <c r="C121" s="358"/>
      <c r="D121" s="358"/>
      <c r="E121" s="358"/>
      <c r="F121" s="358"/>
      <c r="G121" s="368"/>
      <c r="H121" s="363">
        <f t="shared" si="5"/>
        <v>0</v>
      </c>
      <c r="I121" s="360"/>
      <c r="J121" s="363">
        <f t="shared" si="4"/>
        <v>0</v>
      </c>
      <c r="K121" s="360"/>
    </row>
    <row r="122" spans="2:10" ht="15.75" thickBot="1">
      <c r="B122" s="357"/>
      <c r="C122" s="358"/>
      <c r="D122" s="358"/>
      <c r="E122" s="358"/>
      <c r="F122" s="358"/>
      <c r="G122" s="368"/>
      <c r="H122" s="363">
        <f t="shared" si="5"/>
        <v>0</v>
      </c>
      <c r="J122" s="363">
        <f t="shared" si="4"/>
        <v>0</v>
      </c>
    </row>
    <row r="123" spans="2:10" ht="15.75" thickBot="1">
      <c r="B123" s="357"/>
      <c r="C123" s="358"/>
      <c r="D123" s="358"/>
      <c r="E123" s="358"/>
      <c r="F123" s="358"/>
      <c r="G123" s="368"/>
      <c r="H123" s="363">
        <f t="shared" si="5"/>
        <v>0</v>
      </c>
      <c r="J123" s="363">
        <f t="shared" si="4"/>
        <v>0</v>
      </c>
    </row>
    <row r="124" spans="2:10" ht="15.75" thickBot="1">
      <c r="B124" s="357"/>
      <c r="C124" s="358"/>
      <c r="D124" s="358"/>
      <c r="E124" s="358"/>
      <c r="F124" s="358"/>
      <c r="G124" s="368"/>
      <c r="H124" s="363">
        <f t="shared" si="5"/>
        <v>0</v>
      </c>
      <c r="J124" s="363">
        <f t="shared" si="4"/>
        <v>0</v>
      </c>
    </row>
    <row r="125" spans="2:10" ht="15.75" thickBot="1">
      <c r="B125" s="357"/>
      <c r="C125" s="358"/>
      <c r="D125" s="358"/>
      <c r="E125" s="358"/>
      <c r="F125" s="358"/>
      <c r="G125" s="368"/>
      <c r="H125" s="363">
        <f t="shared" si="5"/>
        <v>0</v>
      </c>
      <c r="J125" s="363">
        <f t="shared" si="4"/>
        <v>0</v>
      </c>
    </row>
    <row r="126" spans="2:11" ht="15.75" thickBot="1">
      <c r="B126" s="357"/>
      <c r="C126" s="358"/>
      <c r="D126" s="358"/>
      <c r="E126" s="358"/>
      <c r="F126" s="358"/>
      <c r="G126" s="368"/>
      <c r="H126" s="363">
        <f t="shared" si="5"/>
        <v>0</v>
      </c>
      <c r="I126" s="360"/>
      <c r="J126" s="363">
        <f t="shared" si="4"/>
        <v>0</v>
      </c>
      <c r="K126" s="360"/>
    </row>
    <row r="127" spans="2:10" ht="15.75" thickBot="1">
      <c r="B127" s="357"/>
      <c r="C127" s="358"/>
      <c r="D127" s="358"/>
      <c r="E127" s="358"/>
      <c r="F127" s="358"/>
      <c r="G127" s="368"/>
      <c r="H127" s="363">
        <f t="shared" si="5"/>
        <v>0</v>
      </c>
      <c r="J127" s="363">
        <f t="shared" si="4"/>
        <v>0</v>
      </c>
    </row>
    <row r="128" spans="2:11" ht="15.75" thickBot="1">
      <c r="B128" s="357"/>
      <c r="C128" s="358"/>
      <c r="D128" s="357"/>
      <c r="E128" s="358"/>
      <c r="F128" s="358"/>
      <c r="G128" s="368" t="s">
        <v>55</v>
      </c>
      <c r="H128" s="363">
        <f t="shared" si="5"/>
        <v>0</v>
      </c>
      <c r="I128" s="360">
        <f>(SUM(H117:H128)/$I$9)-2</f>
        <v>5.185560000000001</v>
      </c>
      <c r="J128" s="363">
        <f t="shared" si="4"/>
        <v>0</v>
      </c>
      <c r="K128" s="360">
        <f>(SUM(J117:J128)/$I$9)+2</f>
        <v>4.179119999999999</v>
      </c>
    </row>
    <row r="129" spans="2:10" ht="15.75" thickBot="1">
      <c r="B129" s="357"/>
      <c r="C129" s="358"/>
      <c r="D129" s="357"/>
      <c r="E129" s="358"/>
      <c r="F129" s="358"/>
      <c r="G129" s="368"/>
      <c r="H129" s="363">
        <f t="shared" si="5"/>
        <v>0</v>
      </c>
      <c r="J129" s="363">
        <f t="shared" si="4"/>
        <v>0</v>
      </c>
    </row>
    <row r="130" spans="2:10" ht="15.75" thickBot="1">
      <c r="B130" s="357"/>
      <c r="C130" s="358"/>
      <c r="D130" s="357"/>
      <c r="E130" s="358"/>
      <c r="F130" s="358"/>
      <c r="G130" s="368"/>
      <c r="H130" s="363">
        <f t="shared" si="5"/>
        <v>0</v>
      </c>
      <c r="J130" s="363">
        <f t="shared" si="4"/>
        <v>0</v>
      </c>
    </row>
    <row r="131" spans="2:10" ht="15.75" thickBot="1">
      <c r="B131" s="357"/>
      <c r="C131" s="358"/>
      <c r="D131" s="357"/>
      <c r="E131" s="358"/>
      <c r="F131" s="358"/>
      <c r="G131" s="368"/>
      <c r="H131" s="363">
        <f t="shared" si="5"/>
        <v>0</v>
      </c>
      <c r="J131" s="363">
        <f t="shared" si="4"/>
        <v>0</v>
      </c>
    </row>
    <row r="132" spans="2:10" ht="15.75" thickBot="1">
      <c r="B132" s="357"/>
      <c r="C132" s="358"/>
      <c r="D132" s="357"/>
      <c r="E132" s="358"/>
      <c r="F132" s="358"/>
      <c r="G132" s="368"/>
      <c r="H132" s="363">
        <f t="shared" si="5"/>
        <v>0</v>
      </c>
      <c r="J132" s="363">
        <f t="shared" si="4"/>
        <v>0</v>
      </c>
    </row>
    <row r="133" spans="2:10" ht="15.75" thickBot="1">
      <c r="B133" s="357"/>
      <c r="C133" s="358"/>
      <c r="D133" s="357"/>
      <c r="E133" s="358"/>
      <c r="F133" s="358"/>
      <c r="G133" s="368"/>
      <c r="H133" s="363">
        <f t="shared" si="5"/>
        <v>0</v>
      </c>
      <c r="J133" s="363">
        <f t="shared" si="4"/>
        <v>0</v>
      </c>
    </row>
    <row r="134" spans="2:10" ht="15.75" thickBot="1">
      <c r="B134" s="357"/>
      <c r="C134" s="358"/>
      <c r="D134" s="357"/>
      <c r="E134" s="358"/>
      <c r="F134" s="358"/>
      <c r="G134" s="368"/>
      <c r="H134" s="363">
        <f t="shared" si="5"/>
        <v>0</v>
      </c>
      <c r="J134" s="363">
        <f t="shared" si="4"/>
        <v>0</v>
      </c>
    </row>
    <row r="135" spans="2:10" ht="15.75" thickBot="1">
      <c r="B135" s="357"/>
      <c r="C135" s="358"/>
      <c r="D135" s="357"/>
      <c r="E135" s="358"/>
      <c r="F135" s="358"/>
      <c r="G135" s="368"/>
      <c r="H135" s="363">
        <f t="shared" si="5"/>
        <v>0</v>
      </c>
      <c r="J135" s="363">
        <f t="shared" si="4"/>
        <v>0</v>
      </c>
    </row>
    <row r="136" spans="2:10" ht="15.75" thickBot="1">
      <c r="B136" s="357"/>
      <c r="C136" s="358"/>
      <c r="D136" s="357"/>
      <c r="E136" s="358"/>
      <c r="F136" s="358"/>
      <c r="G136" s="368"/>
      <c r="H136" s="363">
        <f t="shared" si="5"/>
        <v>0</v>
      </c>
      <c r="J136" s="363">
        <f t="shared" si="4"/>
        <v>0</v>
      </c>
    </row>
    <row r="137" spans="2:10" ht="15.75" thickBot="1">
      <c r="B137" s="357"/>
      <c r="C137" s="358"/>
      <c r="D137" s="357"/>
      <c r="E137" s="358"/>
      <c r="F137" s="358"/>
      <c r="G137" s="368"/>
      <c r="H137" s="363">
        <f t="shared" si="5"/>
        <v>0</v>
      </c>
      <c r="J137" s="363">
        <f t="shared" si="4"/>
        <v>0</v>
      </c>
    </row>
    <row r="138" spans="2:11" ht="15.75" thickBot="1">
      <c r="B138" s="357"/>
      <c r="C138" s="358"/>
      <c r="D138" s="357"/>
      <c r="E138" s="358"/>
      <c r="F138" s="358"/>
      <c r="G138" s="368"/>
      <c r="H138" s="363">
        <f t="shared" si="5"/>
        <v>0</v>
      </c>
      <c r="I138" s="360">
        <f>SUM(H127:H138)/$I$9</f>
        <v>0</v>
      </c>
      <c r="J138" s="363">
        <f t="shared" si="4"/>
        <v>0</v>
      </c>
      <c r="K138" s="360">
        <f>SUM(J127:J138)/$I$9</f>
        <v>0</v>
      </c>
    </row>
    <row r="139" spans="2:10" ht="15.75" thickBot="1">
      <c r="B139" s="357"/>
      <c r="C139" s="358"/>
      <c r="D139" s="357"/>
      <c r="E139" s="358"/>
      <c r="F139" s="358"/>
      <c r="G139" s="368"/>
      <c r="H139" s="363">
        <f t="shared" si="5"/>
        <v>0</v>
      </c>
      <c r="J139" s="363">
        <f t="shared" si="4"/>
        <v>0</v>
      </c>
    </row>
    <row r="140" spans="2:11" ht="15.75" thickBot="1">
      <c r="B140" s="357"/>
      <c r="C140" s="357"/>
      <c r="D140" s="357"/>
      <c r="E140" s="358"/>
      <c r="F140" s="358"/>
      <c r="G140" s="368"/>
      <c r="H140" s="363">
        <f t="shared" si="5"/>
        <v>0</v>
      </c>
      <c r="I140" s="360">
        <f>SUM(H139:H140)/$I$9</f>
        <v>0</v>
      </c>
      <c r="J140" s="363">
        <f t="shared" si="4"/>
        <v>0</v>
      </c>
      <c r="K140" s="360">
        <f>SUM(J139:J140)/$I$9</f>
        <v>0</v>
      </c>
    </row>
    <row r="144" spans="3:11" ht="15">
      <c r="C144" s="363">
        <f>SUM(E24:E119)</f>
        <v>182992.22999999998</v>
      </c>
      <c r="I144" s="360">
        <f>SUM(I24:I140)</f>
        <v>99.59863</v>
      </c>
      <c r="K144" s="360">
        <f>(SUM(K24:K140)+H15+H19)</f>
        <v>166.70881</v>
      </c>
    </row>
    <row r="146" ht="15">
      <c r="C146">
        <f>(C144-100000)/120</f>
        <v>691.6019166666665</v>
      </c>
    </row>
    <row r="147" ht="15">
      <c r="C147">
        <v>691.6</v>
      </c>
    </row>
  </sheetData>
  <sheetProtection/>
  <mergeCells count="2">
    <mergeCell ref="B11:F11"/>
    <mergeCell ref="B22:F22"/>
  </mergeCells>
  <hyperlinks>
    <hyperlink ref="G9" location="ipc" display="ipc"/>
  </hyperlink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Projetos</dc:title>
  <dc:subject/>
  <dc:creator>DESENVOLVE SP</dc:creator>
  <cp:keywords>DESENVOLVE SP</cp:keywords>
  <dc:description/>
  <cp:lastModifiedBy>Natalia Laurindo</cp:lastModifiedBy>
  <cp:lastPrinted>2013-11-07T22:25:00Z</cp:lastPrinted>
  <dcterms:created xsi:type="dcterms:W3CDTF">2011-05-31T12:47:36Z</dcterms:created>
  <dcterms:modified xsi:type="dcterms:W3CDTF">2013-12-20T16:16:11Z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